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cdpqinc.sharepoint.com/sites/8000prsv/Documents partages/8400-PROJETS CDPQ/262-Cages ascenseur-2020/Produits réalisés/À PLACER SITE INTERNET/"/>
    </mc:Choice>
  </mc:AlternateContent>
  <xr:revisionPtr revIDLastSave="3" documentId="10_ncr:20000_{BCC57510-398F-48E3-97E0-52FB49504C19}" xr6:coauthVersionLast="47" xr6:coauthVersionMax="47" xr10:uidLastSave="{3989FAC0-5B5A-4DE0-9563-CC3DB88D675C}"/>
  <bookViews>
    <workbookView xWindow="-120" yWindow="-120" windowWidth="29040" windowHeight="15720" xr2:uid="{6006839C-96AE-4062-9212-44A118624F33}"/>
  </bookViews>
  <sheets>
    <sheet name="Bâtiment rénové" sheetId="2" r:id="rId1"/>
    <sheet name="Construction mise bas neuve" sheetId="5" r:id="rId2"/>
    <sheet name="Tableau coûts" sheetId="3" r:id="rId3"/>
    <sheet name="Remerciements" sheetId="4" r:id="rId4"/>
  </sheets>
  <definedNames>
    <definedName name="_Ref130989082" localSheetId="2">'Tableau coûts'!#REF!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2" i="5" l="1"/>
  <c r="D53" i="5"/>
  <c r="D51" i="5"/>
  <c r="C51" i="5"/>
  <c r="C52" i="5"/>
  <c r="C53" i="5"/>
  <c r="C50" i="5"/>
  <c r="F64" i="2" l="1"/>
  <c r="F65" i="2"/>
  <c r="F66" i="2"/>
  <c r="F67" i="2"/>
  <c r="F68" i="2"/>
  <c r="F69" i="2"/>
  <c r="F70" i="2"/>
  <c r="F63" i="2"/>
  <c r="G65" i="2" l="1"/>
  <c r="G70" i="2"/>
  <c r="G69" i="2"/>
  <c r="G68" i="2"/>
  <c r="G67" i="2"/>
  <c r="G66" i="2"/>
  <c r="G64" i="2"/>
  <c r="H64" i="2" s="1"/>
  <c r="I24" i="3"/>
  <c r="I23" i="3"/>
  <c r="I22" i="3"/>
  <c r="H13" i="3"/>
  <c r="H12" i="3"/>
  <c r="I12" i="3" s="1"/>
  <c r="G11" i="3"/>
  <c r="H11" i="3" s="1"/>
  <c r="I11" i="3" s="1"/>
  <c r="H10" i="3"/>
  <c r="I10" i="3" s="1"/>
  <c r="H9" i="3"/>
  <c r="H8" i="3"/>
  <c r="H7" i="3"/>
  <c r="H6" i="3"/>
  <c r="C42" i="5"/>
  <c r="C40" i="5"/>
  <c r="C41" i="5"/>
  <c r="E51" i="5" l="1"/>
  <c r="E52" i="5"/>
  <c r="E53" i="5"/>
  <c r="C28" i="5"/>
  <c r="C30" i="2"/>
  <c r="H67" i="2"/>
  <c r="H68" i="2"/>
  <c r="H69" i="2"/>
  <c r="H65" i="2"/>
  <c r="H66" i="2"/>
  <c r="H70" i="2"/>
  <c r="C28" i="2"/>
  <c r="C26" i="5"/>
  <c r="C33" i="2" l="1"/>
  <c r="C31" i="5"/>
  <c r="C25" i="5"/>
  <c r="D40" i="5" l="1"/>
  <c r="E40" i="5" s="1"/>
  <c r="D41" i="5"/>
  <c r="E41" i="5" s="1"/>
  <c r="D42" i="5"/>
  <c r="E42" i="5" s="1"/>
  <c r="C27" i="2"/>
  <c r="D43" i="2" s="1"/>
  <c r="F42" i="5" l="1"/>
  <c r="G42" i="5" s="1"/>
  <c r="F53" i="5" s="1"/>
  <c r="F41" i="5"/>
  <c r="G41" i="5" s="1"/>
  <c r="F51" i="5" s="1"/>
  <c r="F40" i="5"/>
  <c r="G40" i="5" s="1"/>
  <c r="F52" i="5" s="1"/>
  <c r="D45" i="2"/>
  <c r="D46" i="2"/>
  <c r="E43" i="2"/>
  <c r="F43" i="2" s="1"/>
  <c r="G43" i="2" s="1"/>
  <c r="I64" i="2" s="1"/>
  <c r="D47" i="2"/>
  <c r="D44" i="2"/>
  <c r="E47" i="2" l="1"/>
  <c r="E44" i="2"/>
  <c r="E46" i="2"/>
  <c r="E45" i="2"/>
  <c r="F44" i="2" l="1"/>
  <c r="G44" i="2" s="1"/>
  <c r="I65" i="2" s="1"/>
  <c r="F45" i="2"/>
  <c r="G45" i="2" s="1"/>
  <c r="I66" i="2" s="1"/>
  <c r="F46" i="2"/>
  <c r="G46" i="2" s="1"/>
  <c r="F47" i="2"/>
  <c r="G47" i="2" s="1"/>
  <c r="I70" i="2" s="1"/>
  <c r="I67" i="2" l="1"/>
  <c r="I68" i="2"/>
  <c r="I69" i="2"/>
</calcChain>
</file>

<file path=xl/sharedStrings.xml><?xml version="1.0" encoding="utf-8"?>
<sst xmlns="http://schemas.openxmlformats.org/spreadsheetml/2006/main" count="246" uniqueCount="112">
  <si>
    <t>Calculateur évaluant la période de retour sur l'investissement pour le remplacement des cases de mise bas dans le cas d'une rénovation d'un bâtiment existant</t>
  </si>
  <si>
    <t>Cet outil génère une idée générale de la rentabilitée ou non des investissements à faire pour le renouvellement des cases de mise bas. 
Pour connaître le coût exact du projet, il est essentiel de consulter une firme d'ingénierie spécialisée dans le domaine porcin.</t>
  </si>
  <si>
    <t>Afin de générer les différents scénarios, les hypothèses suivantes ont été posées :</t>
  </si>
  <si>
    <t>▪ Le même nombre de cases de mise bas est conservé après le projet. Le bâtiment est aggrandi au besoin.</t>
  </si>
  <si>
    <t>▪ Les cases de mise bas sont considérées en fin de vie utile et devront être remplacées.</t>
  </si>
  <si>
    <t>▪ La diminution de la mortalité par écrasement se réflète sur le nombre de porcelets sevrés par portée.</t>
  </si>
  <si>
    <t>▪ Les diminutions de la mortalité par écrasement proviennent des résultats obtenus lors de la phase expérimentale du projet. Celles-ci sont utilisées, même lorsque les différences n’étaient pas statistiquement significatives.</t>
  </si>
  <si>
    <t>▪ Le type de case de mise bas n'a pas eu d'impact sur la consommation d'aliment de la truie, sur le gain de poids de la portée, sur le poids des porcelets au sevrage ainsi que sur les performances de reproduction subséquentes de la truie.</t>
  </si>
  <si>
    <t>Description de la situation actuelle</t>
  </si>
  <si>
    <t>Cette section présente les hypothèses de base servant pour les différents calculs.</t>
  </si>
  <si>
    <t>--&gt; Les informations concernant votre troupeau doivent être saisies dans les cases en jaune</t>
  </si>
  <si>
    <t>Quantité</t>
  </si>
  <si>
    <t>Unités</t>
  </si>
  <si>
    <t>Informations</t>
  </si>
  <si>
    <t>cases</t>
  </si>
  <si>
    <t>Nombre cases de mise bas futur</t>
  </si>
  <si>
    <t>Saisir le nombre de cases de mise bas souhaité</t>
  </si>
  <si>
    <t>Nombre porcelets nés vifs / portée</t>
  </si>
  <si>
    <t>porcelets</t>
  </si>
  <si>
    <t>Saisir le nombre moyen de porcelets nés vifs par portée</t>
  </si>
  <si>
    <t>% mortalité naissance-sevrage</t>
  </si>
  <si>
    <t>%</t>
  </si>
  <si>
    <t>Saisir le taux de mortalité total entre la naissance et le sevrage</t>
  </si>
  <si>
    <t>% porcelets écrasés</t>
  </si>
  <si>
    <t>Saisir le pourcentage de mortalité par écrasement</t>
  </si>
  <si>
    <t>Nombre porcelets écrasés moyen par portée</t>
  </si>
  <si>
    <t>porcelets écrasés</t>
  </si>
  <si>
    <t>Formule automatique calculant le nombre moyen de porcelets écrasés par portée</t>
  </si>
  <si>
    <t>Nombre porcelets sevrés</t>
  </si>
  <si>
    <t>porcelets sevrés</t>
  </si>
  <si>
    <t>Formule automatique calculant le nombre de porcelets sevrés</t>
  </si>
  <si>
    <t>Intervalle entre deux entrées de truies</t>
  </si>
  <si>
    <t>jours</t>
  </si>
  <si>
    <t>Intervalle entre deux entrées de truies dans une même case de mise bas. Ex: 28 jours pour une maternité en bande aux quatre semaines</t>
  </si>
  <si>
    <t>Nombre mise bas par case/an</t>
  </si>
  <si>
    <t>mises bas</t>
  </si>
  <si>
    <t>Formule automatique calculant le nombre de mises bas par cage par an. En général, 13 pour un sevrage entre 19 et 21 jours, 10,4 pour un sevrage entre 26 et 28 jours</t>
  </si>
  <si>
    <t>Prix unitaire du porcelet</t>
  </si>
  <si>
    <t>$</t>
  </si>
  <si>
    <t>Saisir le prix de vente unitaire du porcelet</t>
  </si>
  <si>
    <t>Taux d'occupation des cases</t>
  </si>
  <si>
    <t>Saisir le taux d'occupation moyen des cases de mise bas</t>
  </si>
  <si>
    <t>Revenu annuel</t>
  </si>
  <si>
    <t>Formule automatique calculant le revenu annuel lié à la vente des porcelets</t>
  </si>
  <si>
    <t>Revenu de vente de porcelets</t>
  </si>
  <si>
    <t>Cette section présente l'impact de chacun des scénarios de rénovation sur le revenu de la vente de porcelets par rapport à une case conventionnelle 5' x 7' neuve (scénario de référence).</t>
  </si>
  <si>
    <t>Case de remplacement</t>
  </si>
  <si>
    <t>Diminution des écrasés</t>
  </si>
  <si>
    <t>Nb écrasés par portée en moins</t>
  </si>
  <si>
    <t>Nb sevrés par portée</t>
  </si>
  <si>
    <t>Porcelets supplémentaires  par an</t>
  </si>
  <si>
    <t>Revenu annuel supplémentaire</t>
  </si>
  <si>
    <t>Case de 5' x 7' conventionnelle</t>
  </si>
  <si>
    <t>-</t>
  </si>
  <si>
    <t>Case de 6' x 8' conventionnelle</t>
  </si>
  <si>
    <t>Case de 5' x 7' ascenseur</t>
  </si>
  <si>
    <t>Case de 6' x 9' ascenseur</t>
  </si>
  <si>
    <t>Investissement supplémentaire projeté</t>
  </si>
  <si>
    <t xml:space="preserve">Cette section présente l'investissement supplémentaire projeté pour différents scénarios par rapport au remplacement par des cases conventionnelles 5' x 7' neuves (scénario de référence). </t>
  </si>
  <si>
    <t>Choix du type de modification du plancher pour les cases ascenseurs :</t>
  </si>
  <si>
    <t>▪ Grattes sous les cases de mise bas : minimum de 25 pouces recommandé pour les dalots, idéal de 30 à 32 pouces.</t>
  </si>
  <si>
    <t>▪ Système d'évacuation du lisier par gravité : recommandé que le mécanisme de levage (env. 13 pouces sous le plancher de la case) ne baigne pas dans le lisier. Avec une vidange régulière, une profondeur minimale de 20 à 22 pouces est envisageable.</t>
  </si>
  <si>
    <t>--&gt; Si la hauteur est insuffisante, il est nécessaire de casser et refaire le plancher de béton, ou de surélever le plancher avec des lattes de plastique</t>
  </si>
  <si>
    <t>Modification du plancher</t>
  </si>
  <si>
    <t>Coût unitaire supplémentaire par case 
(équipements et bâtiment)</t>
  </si>
  <si>
    <t>Coût supplémentaire total 
(équipements et bâtiment)</t>
  </si>
  <si>
    <t>Période de retour sur l'investissement (années)</t>
  </si>
  <si>
    <t>Non requis</t>
  </si>
  <si>
    <t>Profondeur de dalot suffisante</t>
  </si>
  <si>
    <t>Casser et refaire le plancher de béton</t>
  </si>
  <si>
    <t>Surélever le plancher avec des lattes de plastique</t>
  </si>
  <si>
    <t>Non Requis</t>
  </si>
  <si>
    <t>Coût par case 
(équipements et bâtiment)</t>
  </si>
  <si>
    <t>Date:</t>
  </si>
  <si>
    <t>Version</t>
  </si>
  <si>
    <t>2.0</t>
  </si>
  <si>
    <t>Calculateur évaluant la période de retour sur l'investissement pour la construction d'une mise bas neuve</t>
  </si>
  <si>
    <r>
      <rPr>
        <sz val="11"/>
        <color rgb="FF000000"/>
        <rFont val="Calibri"/>
      </rPr>
      <t xml:space="preserve">Cet outil a été développé dans le cadre du projet </t>
    </r>
    <r>
      <rPr>
        <i/>
        <sz val="11"/>
        <color rgb="FF000000"/>
        <rFont val="Calibri"/>
      </rPr>
      <t>Étude technico-économique et développement d'un outil d'aide à la décision en lien avec la superficie des cases de mise bas et des nouvelles cases ascenseurs dans un contexte porcin québécois</t>
    </r>
    <r>
      <rPr>
        <sz val="11"/>
        <color rgb="FF000000"/>
        <rFont val="Calibri"/>
      </rPr>
      <t>. Il vise à aider le producteur porcin à obtenir des informations personnalisées afin de le guider concernant le choix du type de cases de mise bas de son projet de construction.</t>
    </r>
  </si>
  <si>
    <t>Afin de générer les différents scénarios, les hypothèses suivantes ont été posées:</t>
  </si>
  <si>
    <t>▪ Le nombre de cases de mise bas est identique dans les deux scénarios.</t>
  </si>
  <si>
    <t>Description de la mise bas envisagée</t>
  </si>
  <si>
    <t>Cette section présente l'impact de chacun des scénarios de construction sur le revenu de la vente de porcelets par rapport à une case conventionnelle 6' x 8' neuve (scénario de référence).</t>
  </si>
  <si>
    <t xml:space="preserve">Cette section présente l'investissement supplémentaire projeté pour la construction d'une mise bas avec des cases ascenseurs 6' x 9 ' comparativement à des cases conventionnelles de 6' x 8' (scénario de référence). </t>
  </si>
  <si>
    <t>Construction type de case</t>
  </si>
  <si>
    <t>Rénovation</t>
  </si>
  <si>
    <t>Agrandissement</t>
  </si>
  <si>
    <t>Équipement</t>
  </si>
  <si>
    <t>Coût total</t>
  </si>
  <si>
    <t>Coût par case</t>
  </si>
  <si>
    <t>($)</t>
  </si>
  <si>
    <t>($/case)</t>
  </si>
  <si>
    <t xml:space="preserve">Pour toutes questions, veuillez contacter Sébastien Turcotte: </t>
  </si>
  <si>
    <t xml:space="preserve">sturcotte@cdpq.ca </t>
  </si>
  <si>
    <t>--&gt; Les informations concernant votre troupeau doivent être saisies dans les cases en jaune.</t>
  </si>
  <si>
    <t>Nombre cases de mise bas</t>
  </si>
  <si>
    <t>Saisir le nombre de cases de mise bas</t>
  </si>
  <si>
    <t>Conventionnelle 5' x 7'</t>
  </si>
  <si>
    <t>Conventionnelle 6' x 7'</t>
  </si>
  <si>
    <t>Conventionnelle 6' x 8'</t>
  </si>
  <si>
    <t>Conventionnelle 6' x 9'</t>
  </si>
  <si>
    <t>Ascenseur 5' x 7'</t>
  </si>
  <si>
    <t>Ascenseur 6' x 9'</t>
  </si>
  <si>
    <t>Rénovation d'un bâtiment existant</t>
  </si>
  <si>
    <t>Nouveau type de case</t>
  </si>
  <si>
    <t>Nombre de cases</t>
  </si>
  <si>
    <t>Modification de plancher</t>
  </si>
  <si>
    <t>Conventionnelle 5' x 7' neuves</t>
  </si>
  <si>
    <t>Non requise</t>
  </si>
  <si>
    <t>Casser et refaire dalots en béton</t>
  </si>
  <si>
    <t>Surélever planchers des salles avec lattes plastique</t>
  </si>
  <si>
    <t>Construction d'un bâtiment neuf</t>
  </si>
  <si>
    <r>
      <t xml:space="preserve">Cet outil a été développé dans le cadre du projet </t>
    </r>
    <r>
      <rPr>
        <i/>
        <sz val="11"/>
        <color theme="1"/>
        <rFont val="Calibri"/>
        <family val="2"/>
        <scheme val="minor"/>
      </rPr>
      <t>Étude technico-économique et développement d'un outil d'aide à la décision en lien avec la superficie des cases de mise bas et des nouvelles cases ascenseurs dans un contexte porcin québécois</t>
    </r>
    <r>
      <rPr>
        <sz val="11"/>
        <color theme="1"/>
        <rFont val="Calibri"/>
        <family val="2"/>
        <scheme val="minor"/>
      </rPr>
      <t>. Il vise à aider le producteur porcin à obtenir des informations personnalisées afin de le guider concernant le remplacement de ses cases de mise bas.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</si>
</sst>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 #,##0.00_)\ &quot;$&quot;_ ;_ * \(#,##0.00\)\ &quot;$&quot;_ ;_ * &quot;-&quot;??_)\ &quot;$&quot;_ ;_ @_ "/>
    <numFmt numFmtId="164" formatCode="_ * #,##0_)\ &quot;$&quot;_ ;_ * \(#,##0\)\ &quot;$&quot;_ ;_ * &quot;-&quot;??_)\ &quot;$&quot;_ ;_ @_ "/>
    <numFmt numFmtId="165" formatCode="[$-C0C]d\ mmm\ yyyy;@"/>
    <numFmt numFmtId="166" formatCode="0.0"/>
    <numFmt numFmtId="167" formatCode="_ * #,##0.00_)\ _$_ ;_ * \(#,##0.00\)\ _$_ ;_ * &quot;-&quot;??_)\ _$_ ;_ @_ "/>
    <numFmt numFmtId="168" formatCode="_ * #,##0_)\ _$_ ;_ * \(#,##0\)\ _$_ ;_ * &quot;-&quot;??_)\ _$_ ;_ @_ "/>
    <numFmt numFmtId="169" formatCode="_ * #,##0_)\ _$_ ;_ * \(#,##0\)\ _$_ ;_ * &quot;-&quot;_)\ _$_ ;_ @_ "/>
    <numFmt numFmtId="170" formatCode="#,##0\ &quot;$&quot;"/>
  </numFmts>
  <fonts count="25" x14ac:knownFonts="1">
    <font>
      <sz val="11"/>
      <color theme="1"/>
      <name val="Calibri"/>
      <family val="2"/>
      <scheme val="minor"/>
    </font>
    <font>
      <sz val="11"/>
      <color theme="1"/>
      <name val="Calibri"/>
      <family val="2"/>
      <scheme val="minor"/>
    </font>
    <font>
      <b/>
      <sz val="11"/>
      <color rgb="FF000000"/>
      <name val="Calibri"/>
      <family val="2"/>
    </font>
    <font>
      <sz val="11"/>
      <color rgb="FF000000"/>
      <name val="Calibri"/>
      <family val="2"/>
    </font>
    <font>
      <b/>
      <sz val="11"/>
      <color theme="1"/>
      <name val="Calibri"/>
      <family val="2"/>
      <scheme val="minor"/>
    </font>
    <font>
      <sz val="11"/>
      <color theme="0"/>
      <name val="Calibri"/>
      <family val="2"/>
      <scheme val="minor"/>
    </font>
    <font>
      <b/>
      <sz val="12"/>
      <color theme="1"/>
      <name val="Calibri"/>
      <family val="2"/>
      <scheme val="minor"/>
    </font>
    <font>
      <i/>
      <sz val="11"/>
      <color theme="1"/>
      <name val="Calibri"/>
      <family val="2"/>
      <scheme val="minor"/>
    </font>
    <font>
      <b/>
      <sz val="11"/>
      <color rgb="FF415968"/>
      <name val="Calibri"/>
      <family val="2"/>
      <scheme val="minor"/>
    </font>
    <font>
      <sz val="11"/>
      <color rgb="FF415968"/>
      <name val="Calibri"/>
      <family val="2"/>
      <scheme val="minor"/>
    </font>
    <font>
      <b/>
      <sz val="16"/>
      <color theme="1"/>
      <name val="Calibri"/>
      <family val="2"/>
      <scheme val="minor"/>
    </font>
    <font>
      <b/>
      <sz val="14"/>
      <color theme="0"/>
      <name val="Calibri"/>
      <family val="2"/>
      <scheme val="minor"/>
    </font>
    <font>
      <sz val="11"/>
      <color rgb="FF000000"/>
      <name val="Calibri"/>
    </font>
    <font>
      <i/>
      <sz val="11"/>
      <color rgb="FF000000"/>
      <name val="Calibri"/>
    </font>
    <font>
      <sz val="11"/>
      <color rgb="FFFF0000"/>
      <name val="Calibri"/>
      <family val="2"/>
      <scheme val="minor"/>
    </font>
    <font>
      <b/>
      <sz val="16"/>
      <name val="Calibri"/>
      <family val="2"/>
      <scheme val="minor"/>
    </font>
    <font>
      <u/>
      <sz val="11"/>
      <color theme="10"/>
      <name val="Calibri"/>
      <family val="2"/>
      <scheme val="minor"/>
    </font>
    <font>
      <u/>
      <sz val="16"/>
      <color theme="10"/>
      <name val="Calibri"/>
      <family val="2"/>
      <scheme val="minor"/>
    </font>
    <font>
      <b/>
      <sz val="14"/>
      <color theme="1"/>
      <name val="Calibri"/>
      <family val="2"/>
      <scheme val="minor"/>
    </font>
    <font>
      <sz val="11"/>
      <name val="Calibri"/>
      <family val="2"/>
      <scheme val="minor"/>
    </font>
    <font>
      <b/>
      <sz val="14"/>
      <name val="Calibri"/>
      <family val="2"/>
      <scheme val="minor"/>
    </font>
    <font>
      <b/>
      <sz val="18"/>
      <color theme="1"/>
      <name val="Calibri"/>
      <family val="2"/>
      <scheme val="minor"/>
    </font>
    <font>
      <b/>
      <sz val="12"/>
      <color theme="0"/>
      <name val="Calibri"/>
      <family val="2"/>
      <scheme val="minor"/>
    </font>
    <font>
      <sz val="12"/>
      <name val="Calibri"/>
      <family val="2"/>
      <scheme val="minor"/>
    </font>
    <font>
      <b/>
      <sz val="2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0" tint="-4.9989318521683403E-2"/>
        <bgColor indexed="64"/>
      </patternFill>
    </fill>
    <fill>
      <patternFill patternType="solid">
        <fgColor rgb="FF415968"/>
        <bgColor indexed="64"/>
      </patternFill>
    </fill>
    <fill>
      <patternFill patternType="solid">
        <fgColor theme="5" tint="0.79998168889431442"/>
        <bgColor indexed="64"/>
      </patternFill>
    </fill>
    <fill>
      <patternFill patternType="solid">
        <fgColor rgb="FF00B0F0"/>
        <bgColor indexed="64"/>
      </patternFill>
    </fill>
  </fills>
  <borders count="2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rgb="FF415968"/>
      </left>
      <right style="thin">
        <color rgb="FF415968"/>
      </right>
      <top style="thin">
        <color rgb="FF415968"/>
      </top>
      <bottom style="thin">
        <color rgb="FF415968"/>
      </bottom>
      <diagonal/>
    </border>
    <border>
      <left style="thin">
        <color rgb="FF415968"/>
      </left>
      <right style="thin">
        <color rgb="FF415968"/>
      </right>
      <top style="thin">
        <color rgb="FF415968"/>
      </top>
      <bottom/>
      <diagonal/>
    </border>
    <border>
      <left style="thin">
        <color rgb="FF415968"/>
      </left>
      <right style="thin">
        <color rgb="FF415968"/>
      </right>
      <top/>
      <bottom style="thin">
        <color rgb="FF415968"/>
      </bottom>
      <diagonal/>
    </border>
    <border>
      <left/>
      <right style="thin">
        <color rgb="FF415968"/>
      </right>
      <top/>
      <bottom style="thin">
        <color rgb="FF415968"/>
      </bottom>
      <diagonal/>
    </border>
    <border>
      <left style="thin">
        <color rgb="FF415968"/>
      </left>
      <right style="thin">
        <color rgb="FF415968"/>
      </right>
      <top/>
      <bottom/>
      <diagonal/>
    </border>
    <border>
      <left style="thin">
        <color rgb="FF415968"/>
      </left>
      <right/>
      <top style="thin">
        <color rgb="FF415968"/>
      </top>
      <bottom style="thin">
        <color rgb="FF415968"/>
      </bottom>
      <diagonal/>
    </border>
    <border>
      <left/>
      <right/>
      <top style="thin">
        <color rgb="FF415968"/>
      </top>
      <bottom style="thin">
        <color rgb="FF415968"/>
      </bottom>
      <diagonal/>
    </border>
    <border>
      <left/>
      <right style="thin">
        <color rgb="FF415968"/>
      </right>
      <top style="thin">
        <color rgb="FF415968"/>
      </top>
      <bottom style="thin">
        <color rgb="FF415968"/>
      </bottom>
      <diagonal/>
    </border>
    <border>
      <left/>
      <right style="thin">
        <color rgb="FF415968"/>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cellStyleXfs>
  <cellXfs count="141">
    <xf numFmtId="0" fontId="0" fillId="0" borderId="0" xfId="0"/>
    <xf numFmtId="0" fontId="0" fillId="4" borderId="0" xfId="0" applyFill="1"/>
    <xf numFmtId="0" fontId="0" fillId="5" borderId="0" xfId="0" applyFill="1"/>
    <xf numFmtId="0" fontId="0" fillId="5" borderId="1" xfId="0" applyFill="1" applyBorder="1"/>
    <xf numFmtId="0" fontId="0" fillId="5" borderId="6" xfId="0" applyFill="1" applyBorder="1"/>
    <xf numFmtId="0" fontId="0" fillId="5" borderId="2" xfId="0" applyFill="1" applyBorder="1"/>
    <xf numFmtId="0" fontId="0" fillId="5" borderId="11" xfId="0" applyFill="1" applyBorder="1"/>
    <xf numFmtId="0" fontId="0" fillId="5" borderId="5" xfId="0" applyFill="1" applyBorder="1"/>
    <xf numFmtId="0" fontId="0" fillId="5" borderId="3" xfId="0" applyFill="1" applyBorder="1"/>
    <xf numFmtId="0" fontId="0" fillId="5" borderId="7" xfId="0" applyFill="1" applyBorder="1"/>
    <xf numFmtId="0" fontId="0" fillId="5" borderId="4" xfId="0" applyFill="1" applyBorder="1"/>
    <xf numFmtId="0" fontId="6" fillId="4" borderId="0" xfId="0" applyFont="1" applyFill="1"/>
    <xf numFmtId="165" fontId="0" fillId="4" borderId="0" xfId="0" applyNumberFormat="1" applyFill="1" applyAlignment="1">
      <alignment horizontal="center"/>
    </xf>
    <xf numFmtId="0" fontId="0" fillId="4" borderId="0" xfId="0" applyFill="1" applyAlignment="1">
      <alignment horizontal="center"/>
    </xf>
    <xf numFmtId="0" fontId="0" fillId="4" borderId="0" xfId="0" applyFill="1" applyAlignment="1">
      <alignment horizontal="center" vertical="center" wrapText="1"/>
    </xf>
    <xf numFmtId="49" fontId="0" fillId="4" borderId="0" xfId="0" applyNumberFormat="1" applyFill="1" applyAlignment="1">
      <alignment horizontal="left"/>
    </xf>
    <xf numFmtId="0" fontId="0" fillId="4" borderId="0" xfId="0" applyFill="1" applyAlignment="1">
      <alignment horizontal="left"/>
    </xf>
    <xf numFmtId="0" fontId="0" fillId="4" borderId="0" xfId="0" applyFill="1" applyAlignment="1">
      <alignment vertical="center"/>
    </xf>
    <xf numFmtId="49" fontId="4" fillId="4" borderId="0" xfId="0" applyNumberFormat="1" applyFont="1" applyFill="1"/>
    <xf numFmtId="49" fontId="0" fillId="4" borderId="0" xfId="0" applyNumberFormat="1" applyFill="1"/>
    <xf numFmtId="0" fontId="0" fillId="4" borderId="0" xfId="0" applyFill="1" applyAlignment="1">
      <alignment horizontal="center" vertical="center"/>
    </xf>
    <xf numFmtId="0" fontId="4" fillId="4" borderId="0" xfId="0" applyFont="1" applyFill="1"/>
    <xf numFmtId="164" fontId="0" fillId="4" borderId="0" xfId="1" applyNumberFormat="1" applyFont="1" applyFill="1" applyAlignment="1">
      <alignment horizontal="center"/>
    </xf>
    <xf numFmtId="166" fontId="0" fillId="4" borderId="0" xfId="0" applyNumberFormat="1" applyFill="1" applyAlignment="1">
      <alignment horizontal="center" vertical="center"/>
    </xf>
    <xf numFmtId="0" fontId="0" fillId="4" borderId="0" xfId="0" applyFill="1" applyAlignment="1">
      <alignment horizontal="center" wrapText="1"/>
    </xf>
    <xf numFmtId="0" fontId="0" fillId="4" borderId="0" xfId="0" applyFill="1" applyAlignment="1">
      <alignment wrapText="1"/>
    </xf>
    <xf numFmtId="0" fontId="2" fillId="4" borderId="0" xfId="0" applyFont="1" applyFill="1" applyAlignment="1">
      <alignment horizontal="center" vertical="center"/>
    </xf>
    <xf numFmtId="0" fontId="3" fillId="4" borderId="0" xfId="0" applyFont="1" applyFill="1" applyAlignment="1">
      <alignment horizontal="right" vertical="center"/>
    </xf>
    <xf numFmtId="2" fontId="0" fillId="4" borderId="0" xfId="0" applyNumberFormat="1" applyFill="1"/>
    <xf numFmtId="0" fontId="8" fillId="4" borderId="12" xfId="0" applyFont="1" applyFill="1" applyBorder="1" applyAlignment="1">
      <alignment vertical="center"/>
    </xf>
    <xf numFmtId="0" fontId="9" fillId="4" borderId="12" xfId="2" applyNumberFormat="1" applyFont="1" applyFill="1" applyBorder="1" applyAlignment="1">
      <alignment horizontal="center" vertical="center"/>
    </xf>
    <xf numFmtId="0" fontId="9" fillId="4" borderId="12" xfId="0" applyFont="1" applyFill="1" applyBorder="1" applyAlignment="1">
      <alignment horizontal="center" vertical="center"/>
    </xf>
    <xf numFmtId="166" fontId="9" fillId="4" borderId="12" xfId="0" applyNumberFormat="1" applyFont="1" applyFill="1" applyBorder="1" applyAlignment="1">
      <alignment horizontal="center" vertical="center"/>
    </xf>
    <xf numFmtId="10" fontId="9" fillId="4" borderId="12" xfId="0" applyNumberFormat="1" applyFont="1" applyFill="1" applyBorder="1" applyAlignment="1">
      <alignment horizontal="center" wrapText="1"/>
    </xf>
    <xf numFmtId="0" fontId="11" fillId="6" borderId="12" xfId="0" applyFont="1" applyFill="1" applyBorder="1" applyAlignment="1">
      <alignment vertical="center"/>
    </xf>
    <xf numFmtId="0" fontId="11" fillId="6" borderId="12" xfId="0" applyFont="1" applyFill="1" applyBorder="1" applyAlignment="1">
      <alignment horizontal="center" vertical="center" wrapText="1"/>
    </xf>
    <xf numFmtId="0" fontId="11" fillId="6" borderId="12" xfId="0" applyFont="1" applyFill="1" applyBorder="1" applyAlignment="1">
      <alignment horizontal="center" vertical="center"/>
    </xf>
    <xf numFmtId="49" fontId="0" fillId="4" borderId="0" xfId="0" applyNumberFormat="1" applyFill="1" applyAlignment="1">
      <alignment horizontal="center"/>
    </xf>
    <xf numFmtId="49" fontId="0" fillId="4" borderId="0" xfId="0" applyNumberFormat="1" applyFill="1" applyAlignment="1">
      <alignment horizontal="left" indent="1"/>
    </xf>
    <xf numFmtId="0" fontId="0" fillId="4" borderId="0" xfId="0" applyFill="1" applyAlignment="1">
      <alignment horizontal="left" indent="1"/>
    </xf>
    <xf numFmtId="0" fontId="4" fillId="4" borderId="0" xfId="0" applyFont="1" applyFill="1" applyAlignment="1">
      <alignment horizontal="center"/>
    </xf>
    <xf numFmtId="0" fontId="4" fillId="4" borderId="0" xfId="0" applyFont="1" applyFill="1" applyAlignment="1">
      <alignment horizontal="right"/>
    </xf>
    <xf numFmtId="1" fontId="0" fillId="4" borderId="0" xfId="0" applyNumberFormat="1" applyFill="1"/>
    <xf numFmtId="0" fontId="9" fillId="2" borderId="12" xfId="0" applyFont="1" applyFill="1" applyBorder="1" applyAlignment="1" applyProtection="1">
      <alignment horizontal="center" vertical="center"/>
      <protection locked="0"/>
    </xf>
    <xf numFmtId="0" fontId="9" fillId="2" borderId="12" xfId="2" applyNumberFormat="1" applyFont="1" applyFill="1" applyBorder="1" applyAlignment="1" applyProtection="1">
      <alignment horizontal="center" vertical="center"/>
      <protection locked="0"/>
    </xf>
    <xf numFmtId="2" fontId="9" fillId="4" borderId="12" xfId="2" applyNumberFormat="1" applyFont="1" applyFill="1" applyBorder="1" applyAlignment="1">
      <alignment horizontal="center" vertical="center"/>
    </xf>
    <xf numFmtId="2" fontId="9" fillId="4" borderId="12" xfId="0" applyNumberFormat="1" applyFont="1" applyFill="1" applyBorder="1" applyAlignment="1">
      <alignment horizontal="center" vertical="center"/>
    </xf>
    <xf numFmtId="164" fontId="9" fillId="4" borderId="12" xfId="1" applyNumberFormat="1" applyFont="1" applyFill="1" applyBorder="1" applyAlignment="1">
      <alignment horizontal="center" vertical="center"/>
    </xf>
    <xf numFmtId="0" fontId="8" fillId="4" borderId="0" xfId="0" applyFont="1" applyFill="1" applyAlignment="1">
      <alignment vertical="center"/>
    </xf>
    <xf numFmtId="166" fontId="9" fillId="4" borderId="0" xfId="0" applyNumberFormat="1" applyFont="1" applyFill="1" applyAlignment="1">
      <alignment horizontal="center" vertical="center"/>
    </xf>
    <xf numFmtId="0" fontId="14" fillId="4" borderId="0" xfId="0" applyFont="1" applyFill="1"/>
    <xf numFmtId="0" fontId="15" fillId="4" borderId="0" xfId="0" applyFont="1" applyFill="1" applyAlignment="1">
      <alignment horizontal="left" indent="1"/>
    </xf>
    <xf numFmtId="0" fontId="17" fillId="4" borderId="0" xfId="3" applyFont="1" applyFill="1" applyProtection="1">
      <protection locked="0"/>
    </xf>
    <xf numFmtId="0" fontId="19" fillId="4" borderId="0" xfId="0" applyFont="1" applyFill="1"/>
    <xf numFmtId="10" fontId="9" fillId="4" borderId="0" xfId="0" applyNumberFormat="1" applyFont="1" applyFill="1" applyAlignment="1">
      <alignment horizontal="center" wrapText="1"/>
    </xf>
    <xf numFmtId="0" fontId="9" fillId="4" borderId="0" xfId="0" applyFont="1" applyFill="1" applyAlignment="1">
      <alignment horizontal="left"/>
    </xf>
    <xf numFmtId="0" fontId="9" fillId="4" borderId="0" xfId="0" applyFont="1" applyFill="1"/>
    <xf numFmtId="164" fontId="9" fillId="4" borderId="0" xfId="1" applyNumberFormat="1" applyFont="1" applyFill="1" applyBorder="1" applyAlignment="1">
      <alignment horizontal="center"/>
    </xf>
    <xf numFmtId="164" fontId="14" fillId="4" borderId="0" xfId="0" applyNumberFormat="1" applyFont="1" applyFill="1"/>
    <xf numFmtId="0" fontId="19" fillId="4" borderId="0" xfId="0" applyFont="1" applyFill="1" applyAlignment="1">
      <alignment horizontal="center" vertical="center"/>
    </xf>
    <xf numFmtId="0" fontId="20" fillId="4" borderId="0" xfId="0" applyFont="1" applyFill="1" applyAlignment="1">
      <alignment horizontal="center" vertical="center" wrapText="1"/>
    </xf>
    <xf numFmtId="10" fontId="19" fillId="4" borderId="0" xfId="0" applyNumberFormat="1" applyFont="1" applyFill="1" applyAlignment="1">
      <alignment horizontal="center" wrapText="1"/>
    </xf>
    <xf numFmtId="0" fontId="19" fillId="4" borderId="0" xfId="0" applyFont="1" applyFill="1" applyAlignment="1">
      <alignment horizontal="center"/>
    </xf>
    <xf numFmtId="2" fontId="9" fillId="4" borderId="0" xfId="0" applyNumberFormat="1" applyFont="1" applyFill="1" applyAlignment="1">
      <alignment horizontal="center"/>
    </xf>
    <xf numFmtId="2" fontId="9" fillId="4" borderId="0" xfId="0" applyNumberFormat="1" applyFont="1" applyFill="1" applyAlignment="1">
      <alignment horizontal="center" wrapText="1"/>
    </xf>
    <xf numFmtId="1" fontId="9" fillId="4" borderId="0" xfId="0" applyNumberFormat="1" applyFont="1" applyFill="1" applyAlignment="1">
      <alignment horizontal="center"/>
    </xf>
    <xf numFmtId="44" fontId="9" fillId="4" borderId="0" xfId="1" applyFont="1" applyFill="1" applyBorder="1" applyAlignment="1">
      <alignment horizontal="center" wrapText="1"/>
    </xf>
    <xf numFmtId="0" fontId="8" fillId="4" borderId="12" xfId="0" applyFont="1" applyFill="1" applyBorder="1" applyAlignment="1">
      <alignment vertical="center" wrapText="1"/>
    </xf>
    <xf numFmtId="49" fontId="9" fillId="4" borderId="0" xfId="0" applyNumberFormat="1" applyFont="1" applyFill="1" applyAlignment="1">
      <alignment horizontal="center" vertical="center"/>
    </xf>
    <xf numFmtId="0" fontId="14" fillId="4" borderId="0" xfId="0" applyFont="1" applyFill="1" applyAlignment="1">
      <alignment horizontal="left"/>
    </xf>
    <xf numFmtId="0" fontId="14" fillId="4" borderId="0" xfId="0" applyFont="1" applyFill="1" applyAlignment="1">
      <alignment horizontal="left" vertical="center"/>
    </xf>
    <xf numFmtId="167" fontId="9" fillId="4" borderId="0" xfId="1" applyNumberFormat="1" applyFont="1" applyFill="1" applyBorder="1" applyAlignment="1">
      <alignment horizontal="center" vertical="center"/>
    </xf>
    <xf numFmtId="0" fontId="9" fillId="4" borderId="0" xfId="0" applyFont="1" applyFill="1" applyAlignment="1">
      <alignment horizontal="center"/>
    </xf>
    <xf numFmtId="168" fontId="9" fillId="4" borderId="12" xfId="1" applyNumberFormat="1" applyFont="1" applyFill="1" applyBorder="1" applyAlignment="1">
      <alignment horizontal="center" vertical="center"/>
    </xf>
    <xf numFmtId="0" fontId="11" fillId="6" borderId="13" xfId="0" applyFont="1" applyFill="1" applyBorder="1" applyAlignment="1">
      <alignment vertical="center"/>
    </xf>
    <xf numFmtId="0" fontId="11" fillId="6" borderId="13" xfId="0" applyFont="1" applyFill="1" applyBorder="1" applyAlignment="1">
      <alignment horizontal="center" vertical="center" wrapText="1"/>
    </xf>
    <xf numFmtId="169" fontId="0" fillId="4" borderId="0" xfId="0" applyNumberFormat="1" applyFill="1"/>
    <xf numFmtId="10" fontId="9" fillId="4" borderId="12" xfId="0" applyNumberFormat="1" applyFont="1" applyFill="1" applyBorder="1" applyAlignment="1">
      <alignment horizontal="center" vertical="center" wrapText="1"/>
    </xf>
    <xf numFmtId="2" fontId="9" fillId="4" borderId="12" xfId="0" applyNumberFormat="1" applyFont="1" applyFill="1" applyBorder="1" applyAlignment="1">
      <alignment horizontal="center" vertical="center" wrapText="1"/>
    </xf>
    <xf numFmtId="1" fontId="9" fillId="4" borderId="12" xfId="0" applyNumberFormat="1" applyFont="1" applyFill="1" applyBorder="1" applyAlignment="1">
      <alignment horizontal="center" vertical="center"/>
    </xf>
    <xf numFmtId="44" fontId="9" fillId="4" borderId="12" xfId="1" applyFont="1" applyFill="1" applyBorder="1" applyAlignment="1">
      <alignment horizontal="center" vertical="center" wrapText="1"/>
    </xf>
    <xf numFmtId="0" fontId="14" fillId="4" borderId="0" xfId="0" applyFont="1" applyFill="1" applyAlignment="1">
      <alignment vertical="center"/>
    </xf>
    <xf numFmtId="0" fontId="9" fillId="4" borderId="0" xfId="0" applyFont="1" applyFill="1" applyAlignment="1">
      <alignment vertical="center"/>
    </xf>
    <xf numFmtId="0" fontId="9" fillId="4" borderId="12" xfId="0" applyFont="1" applyFill="1" applyBorder="1" applyAlignment="1">
      <alignment horizontal="center" vertical="center" wrapText="1"/>
    </xf>
    <xf numFmtId="0" fontId="0" fillId="4" borderId="0" xfId="0" applyFill="1" applyAlignment="1">
      <alignment vertical="center" wrapText="1"/>
    </xf>
    <xf numFmtId="0" fontId="19" fillId="4" borderId="0" xfId="0" applyFont="1" applyFill="1" applyAlignment="1">
      <alignment vertical="center"/>
    </xf>
    <xf numFmtId="10" fontId="19" fillId="4" borderId="0" xfId="0" applyNumberFormat="1" applyFont="1" applyFill="1" applyAlignment="1">
      <alignment horizontal="center" vertical="center" wrapText="1"/>
    </xf>
    <xf numFmtId="10" fontId="9" fillId="4" borderId="0" xfId="0" applyNumberFormat="1" applyFont="1" applyFill="1" applyAlignment="1">
      <alignment horizontal="center" vertical="center" wrapText="1"/>
    </xf>
    <xf numFmtId="2" fontId="14" fillId="4" borderId="0" xfId="0" applyNumberFormat="1" applyFont="1" applyFill="1" applyAlignment="1">
      <alignment horizontal="center" vertical="center"/>
    </xf>
    <xf numFmtId="164" fontId="9" fillId="4" borderId="12" xfId="1" applyNumberFormat="1" applyFont="1" applyFill="1" applyBorder="1" applyAlignment="1">
      <alignment vertical="center"/>
    </xf>
    <xf numFmtId="0" fontId="8" fillId="4" borderId="19" xfId="0" applyFont="1" applyFill="1" applyBorder="1" applyAlignment="1">
      <alignment vertical="center"/>
    </xf>
    <xf numFmtId="0" fontId="0" fillId="4" borderId="20" xfId="0" applyFill="1" applyBorder="1" applyAlignment="1">
      <alignment vertical="center"/>
    </xf>
    <xf numFmtId="0" fontId="8" fillId="4" borderId="15" xfId="0" applyFont="1" applyFill="1" applyBorder="1" applyAlignment="1">
      <alignment vertical="center"/>
    </xf>
    <xf numFmtId="1" fontId="9" fillId="2" borderId="12" xfId="0" applyNumberFormat="1" applyFont="1" applyFill="1" applyBorder="1" applyAlignment="1" applyProtection="1">
      <alignment horizontal="center" vertical="center"/>
      <protection locked="0"/>
    </xf>
    <xf numFmtId="0" fontId="14" fillId="4" borderId="20" xfId="0" applyFont="1" applyFill="1" applyBorder="1"/>
    <xf numFmtId="0" fontId="22" fillId="6" borderId="12" xfId="0" applyFont="1" applyFill="1" applyBorder="1" applyAlignment="1">
      <alignment horizontal="left" vertical="center"/>
    </xf>
    <xf numFmtId="0" fontId="23" fillId="0" borderId="12" xfId="0" applyFont="1" applyBorder="1" applyAlignment="1">
      <alignment horizontal="center" vertical="center"/>
    </xf>
    <xf numFmtId="0" fontId="23" fillId="0" borderId="12" xfId="0" applyFont="1" applyBorder="1" applyAlignment="1">
      <alignment horizontal="left" vertical="center"/>
    </xf>
    <xf numFmtId="170" fontId="23" fillId="0" borderId="12" xfId="1" applyNumberFormat="1" applyFont="1" applyFill="1" applyBorder="1" applyAlignment="1">
      <alignment horizontal="right" vertical="center" wrapText="1"/>
    </xf>
    <xf numFmtId="0" fontId="5" fillId="4" borderId="0" xfId="0" applyFont="1" applyFill="1"/>
    <xf numFmtId="49" fontId="9" fillId="4" borderId="0" xfId="0" applyNumberFormat="1" applyFont="1" applyFill="1" applyAlignment="1">
      <alignment horizontal="center" vertical="center" wrapText="1"/>
    </xf>
    <xf numFmtId="0" fontId="9" fillId="4" borderId="12" xfId="0" applyFont="1" applyFill="1" applyBorder="1" applyAlignment="1">
      <alignment horizontal="left" vertical="center"/>
    </xf>
    <xf numFmtId="0" fontId="9" fillId="4" borderId="12" xfId="0" applyFont="1" applyFill="1" applyBorder="1" applyAlignment="1">
      <alignment vertical="center"/>
    </xf>
    <xf numFmtId="49" fontId="9" fillId="4" borderId="17" xfId="0" applyNumberFormat="1" applyFont="1" applyFill="1" applyBorder="1" applyAlignment="1">
      <alignment horizontal="center" vertical="center"/>
    </xf>
    <xf numFmtId="49" fontId="9" fillId="4" borderId="18" xfId="0" applyNumberFormat="1" applyFont="1" applyFill="1" applyBorder="1" applyAlignment="1">
      <alignment horizontal="center" vertical="center"/>
    </xf>
    <xf numFmtId="49" fontId="9" fillId="4" borderId="19" xfId="0" applyNumberFormat="1" applyFont="1" applyFill="1" applyBorder="1" applyAlignment="1">
      <alignment horizontal="center" vertical="center"/>
    </xf>
    <xf numFmtId="49" fontId="9" fillId="4" borderId="17" xfId="0" applyNumberFormat="1" applyFont="1" applyFill="1" applyBorder="1" applyAlignment="1">
      <alignment horizontal="center" vertical="center" wrapText="1"/>
    </xf>
    <xf numFmtId="49" fontId="9" fillId="4" borderId="18" xfId="0" applyNumberFormat="1" applyFont="1" applyFill="1" applyBorder="1" applyAlignment="1">
      <alignment horizontal="center" vertical="center" wrapText="1"/>
    </xf>
    <xf numFmtId="49" fontId="9" fillId="4" borderId="19" xfId="0" applyNumberFormat="1" applyFont="1" applyFill="1" applyBorder="1" applyAlignment="1">
      <alignment horizontal="center" vertical="center" wrapText="1"/>
    </xf>
    <xf numFmtId="49" fontId="10" fillId="3" borderId="8" xfId="0" applyNumberFormat="1" applyFont="1" applyFill="1" applyBorder="1" applyAlignment="1">
      <alignment horizontal="center" vertical="center"/>
    </xf>
    <xf numFmtId="49" fontId="10" fillId="3" borderId="9" xfId="0" applyNumberFormat="1" applyFont="1" applyFill="1" applyBorder="1" applyAlignment="1">
      <alignment horizontal="center" vertical="center"/>
    </xf>
    <xf numFmtId="49" fontId="10" fillId="3" borderId="10" xfId="0" applyNumberFormat="1" applyFont="1" applyFill="1" applyBorder="1" applyAlignment="1">
      <alignment horizontal="center" vertical="center"/>
    </xf>
    <xf numFmtId="0" fontId="0" fillId="4" borderId="0" xfId="0" applyFill="1" applyAlignment="1">
      <alignment horizontal="center"/>
    </xf>
    <xf numFmtId="0" fontId="11" fillId="6" borderId="12" xfId="0" applyFont="1" applyFill="1" applyBorder="1" applyAlignment="1">
      <alignment horizontal="left" vertical="center"/>
    </xf>
    <xf numFmtId="0" fontId="11" fillId="6" borderId="12" xfId="0" applyFont="1" applyFill="1" applyBorder="1" applyAlignment="1">
      <alignment vertical="center"/>
    </xf>
    <xf numFmtId="0" fontId="8" fillId="4" borderId="19" xfId="0" applyFont="1" applyFill="1" applyBorder="1" applyAlignment="1">
      <alignment vertical="center"/>
    </xf>
    <xf numFmtId="49" fontId="0" fillId="4" borderId="0" xfId="0" applyNumberFormat="1" applyFill="1" applyAlignment="1">
      <alignment horizontal="center"/>
    </xf>
    <xf numFmtId="49" fontId="0" fillId="4" borderId="0" xfId="0" applyNumberFormat="1" applyFill="1" applyAlignment="1">
      <alignment horizontal="left" wrapText="1" indent="1"/>
    </xf>
    <xf numFmtId="0" fontId="24" fillId="4" borderId="0" xfId="0" applyFont="1" applyFill="1" applyAlignment="1">
      <alignment horizontal="center" vertical="center" wrapText="1"/>
    </xf>
    <xf numFmtId="0" fontId="0" fillId="4" borderId="0" xfId="0" applyFill="1" applyAlignment="1">
      <alignment horizontal="center" vertical="center" wrapText="1"/>
    </xf>
    <xf numFmtId="0" fontId="4" fillId="7" borderId="21"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0" fillId="4" borderId="0" xfId="0" applyFill="1" applyAlignment="1">
      <alignment horizontal="left"/>
    </xf>
    <xf numFmtId="49" fontId="0" fillId="4" borderId="0" xfId="0" applyNumberFormat="1" applyFill="1" applyAlignment="1">
      <alignment horizontal="left" vertical="center" wrapText="1" indent="1"/>
    </xf>
    <xf numFmtId="0" fontId="11" fillId="6" borderId="12" xfId="0" applyFont="1" applyFill="1" applyBorder="1" applyAlignment="1">
      <alignment horizontal="center" vertical="center"/>
    </xf>
    <xf numFmtId="49" fontId="9" fillId="4" borderId="0" xfId="0" applyNumberFormat="1" applyFont="1" applyFill="1" applyAlignment="1">
      <alignment horizontal="center" vertical="center"/>
    </xf>
    <xf numFmtId="0" fontId="12" fillId="4" borderId="0" xfId="0" applyFont="1" applyFill="1" applyAlignment="1">
      <alignment horizontal="center" vertical="center" wrapText="1"/>
    </xf>
    <xf numFmtId="49" fontId="10" fillId="8" borderId="8" xfId="0" applyNumberFormat="1" applyFont="1" applyFill="1" applyBorder="1" applyAlignment="1">
      <alignment horizontal="center" vertical="center"/>
    </xf>
    <xf numFmtId="49" fontId="10" fillId="8" borderId="9" xfId="0" applyNumberFormat="1" applyFont="1" applyFill="1" applyBorder="1" applyAlignment="1">
      <alignment horizontal="center" vertical="center"/>
    </xf>
    <xf numFmtId="49" fontId="10" fillId="8" borderId="10" xfId="0" applyNumberFormat="1" applyFont="1" applyFill="1" applyBorder="1" applyAlignment="1">
      <alignment horizontal="center" vertical="center"/>
    </xf>
    <xf numFmtId="49" fontId="0" fillId="4" borderId="0" xfId="0" applyNumberFormat="1" applyFill="1" applyAlignment="1">
      <alignment horizontal="center" wrapText="1"/>
    </xf>
    <xf numFmtId="49" fontId="9" fillId="4" borderId="12" xfId="0" applyNumberFormat="1" applyFont="1" applyFill="1" applyBorder="1" applyAlignment="1">
      <alignment horizontal="center" vertical="center"/>
    </xf>
    <xf numFmtId="49" fontId="9" fillId="4" borderId="12" xfId="0" applyNumberFormat="1" applyFont="1" applyFill="1" applyBorder="1" applyAlignment="1">
      <alignment horizontal="center" vertical="center" wrapText="1"/>
    </xf>
    <xf numFmtId="0" fontId="11" fillId="6" borderId="12" xfId="0" applyFont="1" applyFill="1" applyBorder="1" applyAlignment="1">
      <alignment horizontal="left" vertical="center" wrapText="1"/>
    </xf>
    <xf numFmtId="0" fontId="11" fillId="6" borderId="12" xfId="0" applyFont="1" applyFill="1" applyBorder="1" applyAlignment="1">
      <alignment horizontal="center" vertical="center" wrapText="1"/>
    </xf>
    <xf numFmtId="0" fontId="18" fillId="4" borderId="0" xfId="0" applyFont="1" applyFill="1" applyAlignment="1">
      <alignment horizontal="center"/>
    </xf>
    <xf numFmtId="0" fontId="21" fillId="4" borderId="0" xfId="0" applyFont="1" applyFill="1" applyAlignment="1">
      <alignment horizontal="center"/>
    </xf>
    <xf numFmtId="0" fontId="22" fillId="6" borderId="13" xfId="0" applyFont="1" applyFill="1" applyBorder="1" applyAlignment="1">
      <alignment horizontal="left" vertical="center"/>
    </xf>
    <xf numFmtId="0" fontId="22" fillId="6" borderId="16" xfId="0" applyFont="1" applyFill="1" applyBorder="1" applyAlignment="1">
      <alignment horizontal="left" vertical="center"/>
    </xf>
    <xf numFmtId="0" fontId="22" fillId="6" borderId="14" xfId="0" applyFont="1" applyFill="1" applyBorder="1" applyAlignment="1">
      <alignment horizontal="left" vertical="center"/>
    </xf>
  </cellXfs>
  <cellStyles count="4">
    <cellStyle name="Lien hypertexte" xfId="3" builtinId="8"/>
    <cellStyle name="Monétaire" xfId="1" builtinId="4"/>
    <cellStyle name="Normal" xfId="0" builtinId="0"/>
    <cellStyle name="Pourcentage" xfId="2" builtinId="5"/>
  </cellStyles>
  <dxfs count="0"/>
  <tableStyles count="0" defaultTableStyle="TableStyleMedium2" defaultPivotStyle="PivotStyleLight16"/>
  <colors>
    <mruColors>
      <color rgb="FF415968"/>
      <color rgb="FF6791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313690</xdr:colOff>
      <xdr:row>71</xdr:row>
      <xdr:rowOff>163119</xdr:rowOff>
    </xdr:from>
    <xdr:to>
      <xdr:col>8</xdr:col>
      <xdr:colOff>1508125</xdr:colOff>
      <xdr:row>79</xdr:row>
      <xdr:rowOff>96578</xdr:rowOff>
    </xdr:to>
    <xdr:pic>
      <xdr:nvPicPr>
        <xdr:cNvPr id="7" name="Image 6" descr="Une image contenant texte, signe&#10;&#10;Description générée automatiquement">
          <a:extLst>
            <a:ext uri="{FF2B5EF4-FFF2-40B4-BE49-F238E27FC236}">
              <a16:creationId xmlns:a16="http://schemas.microsoft.com/office/drawing/2014/main" id="{3B367BC2-5DDF-C29E-F728-113BDB7121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03940" y="19419494"/>
          <a:ext cx="2755900" cy="13304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410845</xdr:colOff>
      <xdr:row>56</xdr:row>
      <xdr:rowOff>81839</xdr:rowOff>
    </xdr:from>
    <xdr:to>
      <xdr:col>8</xdr:col>
      <xdr:colOff>57150</xdr:colOff>
      <xdr:row>63</xdr:row>
      <xdr:rowOff>135311</xdr:rowOff>
    </xdr:to>
    <xdr:pic>
      <xdr:nvPicPr>
        <xdr:cNvPr id="2" name="Image 6" descr="Une image contenant texte, signe&#10;&#10;Description générée automatiquement">
          <a:extLst>
            <a:ext uri="{FF2B5EF4-FFF2-40B4-BE49-F238E27FC236}">
              <a16:creationId xmlns:a16="http://schemas.microsoft.com/office/drawing/2014/main" id="{E4D81656-F2CF-4D89-A569-3ED393EF84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97695" y="19293764"/>
          <a:ext cx="2671445" cy="13831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6034</xdr:colOff>
      <xdr:row>6</xdr:row>
      <xdr:rowOff>27622</xdr:rowOff>
    </xdr:from>
    <xdr:to>
      <xdr:col>14</xdr:col>
      <xdr:colOff>93664</xdr:colOff>
      <xdr:row>63</xdr:row>
      <xdr:rowOff>79846</xdr:rowOff>
    </xdr:to>
    <xdr:pic>
      <xdr:nvPicPr>
        <xdr:cNvPr id="3" name="Image 2">
          <a:extLst>
            <a:ext uri="{FF2B5EF4-FFF2-40B4-BE49-F238E27FC236}">
              <a16:creationId xmlns:a16="http://schemas.microsoft.com/office/drawing/2014/main" id="{A67038B5-15BB-1AB6-C1AF-7BFA49CABA5E}"/>
            </a:ext>
          </a:extLst>
        </xdr:cNvPr>
        <xdr:cNvPicPr>
          <a:picLocks noChangeAspect="1"/>
        </xdr:cNvPicPr>
      </xdr:nvPicPr>
      <xdr:blipFill rotWithShape="1">
        <a:blip xmlns:r="http://schemas.openxmlformats.org/officeDocument/2006/relationships" r:embed="rId1"/>
        <a:srcRect t="5564"/>
        <a:stretch/>
      </xdr:blipFill>
      <xdr:spPr>
        <a:xfrm>
          <a:off x="1577659" y="1170622"/>
          <a:ext cx="9526905" cy="10910724"/>
        </a:xfrm>
        <a:prstGeom prst="rect">
          <a:avLst/>
        </a:prstGeom>
      </xdr:spPr>
    </xdr:pic>
    <xdr:clientData/>
  </xdr:twoCellAnchor>
</xdr:wsDr>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sturcotte@cdpq.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6E985-2105-4F39-8839-B167CD22B8C3}">
  <sheetPr>
    <tabColor rgb="FF92D050"/>
  </sheetPr>
  <dimension ref="A1:S85"/>
  <sheetViews>
    <sheetView tabSelected="1" zoomScale="80" zoomScaleNormal="80" workbookViewId="0">
      <selection activeCell="B3" sqref="B3:H3"/>
    </sheetView>
  </sheetViews>
  <sheetFormatPr baseColWidth="10" defaultColWidth="11.42578125" defaultRowHeight="15" x14ac:dyDescent="0.25"/>
  <cols>
    <col min="1" max="1" width="6.7109375" style="1" customWidth="1"/>
    <col min="2" max="2" width="38.7109375" style="1" customWidth="1"/>
    <col min="3" max="3" width="22.7109375" style="13" customWidth="1"/>
    <col min="4" max="9" width="22.7109375" style="1" customWidth="1"/>
    <col min="10" max="16384" width="11.42578125" style="1"/>
  </cols>
  <sheetData>
    <row r="1" spans="2:10" ht="62.45" customHeight="1" x14ac:dyDescent="0.25">
      <c r="B1" s="118" t="s">
        <v>0</v>
      </c>
      <c r="C1" s="118"/>
      <c r="D1" s="118"/>
      <c r="E1" s="118"/>
      <c r="F1" s="118"/>
      <c r="G1" s="118"/>
      <c r="H1" s="118"/>
      <c r="I1" s="11"/>
      <c r="J1" s="11"/>
    </row>
    <row r="3" spans="2:10" ht="47.45" customHeight="1" x14ac:dyDescent="0.25">
      <c r="B3" s="119" t="s">
        <v>111</v>
      </c>
      <c r="C3" s="119"/>
      <c r="D3" s="119"/>
      <c r="E3" s="119"/>
      <c r="F3" s="119"/>
      <c r="G3" s="119"/>
      <c r="H3" s="119"/>
    </row>
    <row r="5" spans="2:10" ht="47.45" customHeight="1" x14ac:dyDescent="0.25">
      <c r="B5" s="120" t="s">
        <v>1</v>
      </c>
      <c r="C5" s="121"/>
      <c r="D5" s="121"/>
      <c r="E5" s="121"/>
      <c r="F5" s="121"/>
      <c r="G5" s="121"/>
      <c r="H5" s="122"/>
    </row>
    <row r="6" spans="2:10" x14ac:dyDescent="0.25">
      <c r="C6" s="15"/>
    </row>
    <row r="7" spans="2:10" ht="19.899999999999999" customHeight="1" x14ac:dyDescent="0.25">
      <c r="B7" s="123" t="s">
        <v>2</v>
      </c>
      <c r="C7" s="123"/>
      <c r="D7" s="123"/>
      <c r="E7" s="123"/>
      <c r="F7" s="123"/>
      <c r="G7" s="123"/>
      <c r="H7" s="123"/>
    </row>
    <row r="8" spans="2:10" ht="19.899999999999999" customHeight="1" x14ac:dyDescent="0.25">
      <c r="B8" s="124" t="s">
        <v>3</v>
      </c>
      <c r="C8" s="124"/>
      <c r="D8" s="124"/>
      <c r="E8" s="124"/>
      <c r="F8" s="124"/>
      <c r="G8" s="124"/>
      <c r="H8" s="124"/>
    </row>
    <row r="9" spans="2:10" ht="19.899999999999999" customHeight="1" x14ac:dyDescent="0.25">
      <c r="B9" s="124" t="s">
        <v>4</v>
      </c>
      <c r="C9" s="124"/>
      <c r="D9" s="124"/>
      <c r="E9" s="124"/>
      <c r="F9" s="124"/>
      <c r="G9" s="124"/>
      <c r="H9" s="124"/>
    </row>
    <row r="10" spans="2:10" ht="19.899999999999999" customHeight="1" x14ac:dyDescent="0.25">
      <c r="B10" s="124" t="s">
        <v>5</v>
      </c>
      <c r="C10" s="124"/>
      <c r="D10" s="124"/>
      <c r="E10" s="124"/>
      <c r="F10" s="124"/>
      <c r="G10" s="124"/>
      <c r="H10" s="124"/>
    </row>
    <row r="11" spans="2:10" ht="30" customHeight="1" x14ac:dyDescent="0.25">
      <c r="B11" s="124" t="s">
        <v>6</v>
      </c>
      <c r="C11" s="124"/>
      <c r="D11" s="124"/>
      <c r="E11" s="124"/>
      <c r="F11" s="124"/>
      <c r="G11" s="124"/>
      <c r="H11" s="124"/>
    </row>
    <row r="12" spans="2:10" ht="28.15" customHeight="1" x14ac:dyDescent="0.25">
      <c r="B12" s="124" t="s">
        <v>7</v>
      </c>
      <c r="C12" s="124"/>
      <c r="D12" s="124"/>
      <c r="E12" s="124"/>
      <c r="F12" s="124"/>
      <c r="G12" s="124"/>
      <c r="H12" s="124"/>
    </row>
    <row r="15" spans="2:10" ht="15.75" thickBot="1" x14ac:dyDescent="0.3"/>
    <row r="16" spans="2:10" s="17" customFormat="1" ht="25.15" customHeight="1" thickBot="1" x14ac:dyDescent="0.3">
      <c r="B16" s="109" t="s">
        <v>8</v>
      </c>
      <c r="C16" s="110"/>
      <c r="D16" s="110"/>
      <c r="E16" s="110"/>
      <c r="F16" s="110"/>
      <c r="G16" s="110"/>
      <c r="H16" s="111"/>
    </row>
    <row r="17" spans="2:19" ht="6.6" customHeight="1" x14ac:dyDescent="0.25">
      <c r="B17" s="18"/>
    </row>
    <row r="18" spans="2:19" x14ac:dyDescent="0.25">
      <c r="B18" s="116" t="s">
        <v>9</v>
      </c>
      <c r="C18" s="116"/>
      <c r="D18" s="116"/>
      <c r="E18" s="116"/>
      <c r="F18" s="116"/>
      <c r="G18" s="116"/>
      <c r="H18" s="116"/>
    </row>
    <row r="19" spans="2:19" x14ac:dyDescent="0.25">
      <c r="B19" s="37"/>
      <c r="C19" s="37"/>
      <c r="D19" s="37"/>
      <c r="E19" s="37"/>
      <c r="F19" s="37"/>
      <c r="G19" s="37"/>
      <c r="H19" s="37"/>
    </row>
    <row r="20" spans="2:19" x14ac:dyDescent="0.25">
      <c r="B20" s="18" t="s">
        <v>10</v>
      </c>
    </row>
    <row r="22" spans="2:19" s="17" customFormat="1" ht="31.15" customHeight="1" x14ac:dyDescent="0.25">
      <c r="B22" s="34" t="s">
        <v>8</v>
      </c>
      <c r="C22" s="36" t="s">
        <v>11</v>
      </c>
      <c r="D22" s="36" t="s">
        <v>12</v>
      </c>
      <c r="E22" s="125" t="s">
        <v>13</v>
      </c>
      <c r="F22" s="125"/>
      <c r="G22" s="125"/>
      <c r="H22" s="125"/>
    </row>
    <row r="23" spans="2:19" s="17" customFormat="1" ht="22.15" customHeight="1" x14ac:dyDescent="0.25">
      <c r="B23" s="67" t="s">
        <v>94</v>
      </c>
      <c r="C23" s="43">
        <v>100</v>
      </c>
      <c r="D23" s="31" t="s">
        <v>14</v>
      </c>
      <c r="E23" s="103" t="s">
        <v>95</v>
      </c>
      <c r="F23" s="104"/>
      <c r="G23" s="104"/>
      <c r="H23" s="105"/>
    </row>
    <row r="24" spans="2:19" s="17" customFormat="1" ht="22.15" customHeight="1" x14ac:dyDescent="0.25">
      <c r="B24" s="29" t="s">
        <v>17</v>
      </c>
      <c r="C24" s="43">
        <v>15</v>
      </c>
      <c r="D24" s="31" t="s">
        <v>18</v>
      </c>
      <c r="E24" s="103" t="s">
        <v>19</v>
      </c>
      <c r="F24" s="104"/>
      <c r="G24" s="104"/>
      <c r="H24" s="105"/>
    </row>
    <row r="25" spans="2:19" s="17" customFormat="1" ht="22.15" customHeight="1" x14ac:dyDescent="0.25">
      <c r="B25" s="29" t="s">
        <v>20</v>
      </c>
      <c r="C25" s="44">
        <v>15</v>
      </c>
      <c r="D25" s="31" t="s">
        <v>21</v>
      </c>
      <c r="E25" s="103" t="s">
        <v>22</v>
      </c>
      <c r="F25" s="104"/>
      <c r="G25" s="104"/>
      <c r="H25" s="105"/>
    </row>
    <row r="26" spans="2:19" s="17" customFormat="1" ht="22.15" customHeight="1" x14ac:dyDescent="0.25">
      <c r="B26" s="29" t="s">
        <v>23</v>
      </c>
      <c r="C26" s="44">
        <v>50</v>
      </c>
      <c r="D26" s="31" t="s">
        <v>21</v>
      </c>
      <c r="E26" s="103" t="s">
        <v>24</v>
      </c>
      <c r="F26" s="104"/>
      <c r="G26" s="104"/>
      <c r="H26" s="105"/>
    </row>
    <row r="27" spans="2:19" s="17" customFormat="1" ht="22.15" customHeight="1" x14ac:dyDescent="0.25">
      <c r="B27" s="29" t="s">
        <v>25</v>
      </c>
      <c r="C27" s="30">
        <f>C26/100*(C24-C28)</f>
        <v>1.125</v>
      </c>
      <c r="D27" s="31" t="s">
        <v>26</v>
      </c>
      <c r="E27" s="103" t="s">
        <v>27</v>
      </c>
      <c r="F27" s="104"/>
      <c r="G27" s="104"/>
      <c r="H27" s="105"/>
    </row>
    <row r="28" spans="2:19" s="17" customFormat="1" ht="22.15" customHeight="1" x14ac:dyDescent="0.25">
      <c r="B28" s="29" t="s">
        <v>28</v>
      </c>
      <c r="C28" s="31">
        <f>C24-(C25/100*C24)</f>
        <v>12.75</v>
      </c>
      <c r="D28" s="31" t="s">
        <v>29</v>
      </c>
      <c r="E28" s="103" t="s">
        <v>30</v>
      </c>
      <c r="F28" s="104"/>
      <c r="G28" s="104"/>
      <c r="H28" s="105"/>
    </row>
    <row r="29" spans="2:19" s="17" customFormat="1" ht="33.4" customHeight="1" x14ac:dyDescent="0.25">
      <c r="B29" s="67" t="s">
        <v>31</v>
      </c>
      <c r="C29" s="43">
        <v>28</v>
      </c>
      <c r="D29" s="31" t="s">
        <v>32</v>
      </c>
      <c r="E29" s="106" t="s">
        <v>33</v>
      </c>
      <c r="F29" s="107"/>
      <c r="G29" s="107"/>
      <c r="H29" s="108"/>
      <c r="L29" s="82"/>
      <c r="M29" s="82"/>
      <c r="N29" s="82"/>
      <c r="O29" s="82"/>
      <c r="P29" s="82"/>
      <c r="Q29" s="82"/>
      <c r="R29" s="82"/>
      <c r="S29" s="82"/>
    </row>
    <row r="30" spans="2:19" s="17" customFormat="1" ht="33.4" customHeight="1" x14ac:dyDescent="0.25">
      <c r="B30" s="29" t="s">
        <v>34</v>
      </c>
      <c r="C30" s="32">
        <f>365.25/C29</f>
        <v>13.044642857142858</v>
      </c>
      <c r="D30" s="31" t="s">
        <v>35</v>
      </c>
      <c r="E30" s="106" t="s">
        <v>36</v>
      </c>
      <c r="F30" s="107"/>
      <c r="G30" s="107"/>
      <c r="H30" s="108"/>
      <c r="L30" s="82"/>
      <c r="M30" s="100"/>
      <c r="N30" s="100"/>
      <c r="O30" s="100"/>
      <c r="P30" s="100"/>
      <c r="Q30" s="82"/>
      <c r="R30" s="82"/>
      <c r="S30" s="82"/>
    </row>
    <row r="31" spans="2:19" s="17" customFormat="1" ht="22.15" customHeight="1" x14ac:dyDescent="0.25">
      <c r="B31" s="29" t="s">
        <v>37</v>
      </c>
      <c r="C31" s="43">
        <v>50</v>
      </c>
      <c r="D31" s="31" t="s">
        <v>38</v>
      </c>
      <c r="E31" s="103" t="s">
        <v>39</v>
      </c>
      <c r="F31" s="104"/>
      <c r="G31" s="104"/>
      <c r="H31" s="105"/>
      <c r="L31" s="82"/>
      <c r="M31" s="82"/>
      <c r="N31" s="82"/>
      <c r="O31" s="82"/>
      <c r="P31" s="82"/>
      <c r="Q31" s="82"/>
      <c r="R31" s="82"/>
      <c r="S31" s="82"/>
    </row>
    <row r="32" spans="2:19" s="17" customFormat="1" ht="22.15" customHeight="1" x14ac:dyDescent="0.25">
      <c r="B32" s="29" t="s">
        <v>40</v>
      </c>
      <c r="C32" s="93">
        <v>100</v>
      </c>
      <c r="D32" s="31" t="s">
        <v>21</v>
      </c>
      <c r="E32" s="103" t="s">
        <v>41</v>
      </c>
      <c r="F32" s="104"/>
      <c r="G32" s="104"/>
      <c r="H32" s="105"/>
      <c r="L32" s="82"/>
      <c r="M32" s="82"/>
      <c r="N32" s="82"/>
      <c r="O32" s="82"/>
      <c r="P32" s="82"/>
      <c r="Q32" s="82"/>
      <c r="R32" s="82"/>
      <c r="S32" s="82"/>
    </row>
    <row r="33" spans="1:19" s="17" customFormat="1" ht="22.15" customHeight="1" x14ac:dyDescent="0.25">
      <c r="B33" s="29" t="s">
        <v>42</v>
      </c>
      <c r="C33" s="73">
        <f>+C23*C31*C32*C30*C28/100</f>
        <v>831595.98214285716</v>
      </c>
      <c r="D33" s="31" t="s">
        <v>38</v>
      </c>
      <c r="E33" s="103" t="s">
        <v>43</v>
      </c>
      <c r="F33" s="104"/>
      <c r="G33" s="104"/>
      <c r="H33" s="105"/>
      <c r="L33" s="82"/>
      <c r="M33" s="82"/>
      <c r="N33" s="82"/>
      <c r="O33" s="82"/>
      <c r="P33" s="82"/>
      <c r="Q33" s="82"/>
      <c r="R33" s="82"/>
      <c r="S33" s="82"/>
    </row>
    <row r="34" spans="1:19" x14ac:dyDescent="0.25">
      <c r="C34" s="20"/>
      <c r="L34" s="56"/>
      <c r="M34" s="56"/>
      <c r="N34" s="56"/>
      <c r="O34" s="56"/>
      <c r="P34" s="56"/>
      <c r="Q34" s="56"/>
      <c r="R34" s="56"/>
      <c r="S34" s="56"/>
    </row>
    <row r="35" spans="1:19" x14ac:dyDescent="0.25">
      <c r="C35" s="20"/>
      <c r="L35" s="56"/>
      <c r="M35" s="56"/>
      <c r="N35" s="56"/>
      <c r="O35" s="56"/>
      <c r="P35" s="56"/>
      <c r="Q35" s="56"/>
      <c r="R35" s="56"/>
      <c r="S35" s="56"/>
    </row>
    <row r="36" spans="1:19" ht="15.75" thickBot="1" x14ac:dyDescent="0.3"/>
    <row r="37" spans="1:19" s="17" customFormat="1" ht="21.75" thickBot="1" x14ac:dyDescent="0.3">
      <c r="B37" s="109" t="s">
        <v>44</v>
      </c>
      <c r="C37" s="110"/>
      <c r="D37" s="110"/>
      <c r="E37" s="110"/>
      <c r="F37" s="110"/>
      <c r="G37" s="110"/>
      <c r="H37" s="111"/>
    </row>
    <row r="38" spans="1:19" x14ac:dyDescent="0.25">
      <c r="B38" s="18"/>
    </row>
    <row r="39" spans="1:19" x14ac:dyDescent="0.25">
      <c r="B39" s="112" t="s">
        <v>45</v>
      </c>
      <c r="C39" s="112"/>
      <c r="D39" s="112"/>
      <c r="E39" s="112"/>
      <c r="F39" s="112"/>
      <c r="G39" s="112"/>
      <c r="H39" s="112"/>
    </row>
    <row r="40" spans="1:19" x14ac:dyDescent="0.25">
      <c r="B40" s="21"/>
    </row>
    <row r="41" spans="1:19" ht="56.25" x14ac:dyDescent="0.25">
      <c r="B41" s="74" t="s">
        <v>46</v>
      </c>
      <c r="C41" s="35" t="s">
        <v>47</v>
      </c>
      <c r="D41" s="35" t="s">
        <v>48</v>
      </c>
      <c r="E41" s="35" t="s">
        <v>49</v>
      </c>
      <c r="F41" s="35" t="s">
        <v>50</v>
      </c>
      <c r="G41" s="35" t="s">
        <v>51</v>
      </c>
      <c r="I41" s="14"/>
      <c r="J41" s="59"/>
      <c r="K41" s="60"/>
      <c r="L41" s="53"/>
      <c r="M41" s="53"/>
    </row>
    <row r="42" spans="1:19" s="17" customFormat="1" ht="22.15" customHeight="1" x14ac:dyDescent="0.25">
      <c r="A42" s="91"/>
      <c r="B42" s="90" t="s">
        <v>96</v>
      </c>
      <c r="C42" s="77" t="s">
        <v>53</v>
      </c>
      <c r="D42" s="83"/>
      <c r="E42" s="83" t="s">
        <v>53</v>
      </c>
      <c r="F42" s="83" t="s">
        <v>53</v>
      </c>
      <c r="G42" s="80" t="s">
        <v>53</v>
      </c>
      <c r="I42" s="84"/>
      <c r="J42" s="85"/>
      <c r="K42" s="86"/>
      <c r="L42" s="85"/>
      <c r="M42" s="85"/>
    </row>
    <row r="43" spans="1:19" s="17" customFormat="1" ht="22.15" customHeight="1" x14ac:dyDescent="0.25">
      <c r="A43" s="91"/>
      <c r="B43" s="90" t="s">
        <v>97</v>
      </c>
      <c r="C43" s="77">
        <v>8.6999999999999994E-2</v>
      </c>
      <c r="D43" s="46">
        <f>(C43*$C$27)</f>
        <v>9.787499999999999E-2</v>
      </c>
      <c r="E43" s="78">
        <f>+$C$28+D43</f>
        <v>12.847875</v>
      </c>
      <c r="F43" s="79">
        <f>+(E43-$C$28)*$C$30*$C$32*$C$23/100</f>
        <v>127.67444196428592</v>
      </c>
      <c r="G43" s="80">
        <f>+F43*$C$31</f>
        <v>6383.7220982142962</v>
      </c>
      <c r="I43" s="87"/>
      <c r="J43" s="88"/>
      <c r="K43" s="86"/>
      <c r="L43" s="85"/>
      <c r="M43" s="85"/>
    </row>
    <row r="44" spans="1:19" s="17" customFormat="1" ht="22.15" customHeight="1" x14ac:dyDescent="0.25">
      <c r="A44" s="91"/>
      <c r="B44" s="90" t="s">
        <v>98</v>
      </c>
      <c r="C44" s="77">
        <v>0.32369999999999999</v>
      </c>
      <c r="D44" s="46">
        <f t="shared" ref="D44:D47" si="0">(C44*$C$27)</f>
        <v>0.3641625</v>
      </c>
      <c r="E44" s="78">
        <f t="shared" ref="E44:E47" si="1">+$C$28+D44</f>
        <v>13.114162500000001</v>
      </c>
      <c r="F44" s="79">
        <f>+(E44-$C$28)*$C$30*$C$32*$C$23/100</f>
        <v>475.03697544642966</v>
      </c>
      <c r="G44" s="80">
        <f t="shared" ref="G44:G47" si="2">+F44*$C$31</f>
        <v>23751.848772321482</v>
      </c>
      <c r="I44" s="14"/>
      <c r="J44" s="59"/>
      <c r="K44" s="86"/>
      <c r="L44" s="85"/>
      <c r="M44" s="85"/>
    </row>
    <row r="45" spans="1:19" s="17" customFormat="1" ht="22.15" customHeight="1" x14ac:dyDescent="0.25">
      <c r="A45" s="91"/>
      <c r="B45" s="90" t="s">
        <v>99</v>
      </c>
      <c r="C45" s="77">
        <v>0.15459999999999999</v>
      </c>
      <c r="D45" s="46">
        <f t="shared" si="0"/>
        <v>0.173925</v>
      </c>
      <c r="E45" s="78">
        <f t="shared" si="1"/>
        <v>12.923925000000001</v>
      </c>
      <c r="F45" s="79">
        <f>+(E45-$C$28)*$C$30*$C$32*$C$23/100</f>
        <v>226.87895089285792</v>
      </c>
      <c r="G45" s="80">
        <f t="shared" si="2"/>
        <v>11343.947544642895</v>
      </c>
      <c r="I45" s="14"/>
      <c r="J45" s="59"/>
      <c r="K45" s="86"/>
      <c r="L45" s="85"/>
      <c r="M45" s="85"/>
    </row>
    <row r="46" spans="1:19" s="17" customFormat="1" ht="22.15" customHeight="1" x14ac:dyDescent="0.25">
      <c r="A46" s="91"/>
      <c r="B46" s="92" t="s">
        <v>100</v>
      </c>
      <c r="C46" s="77">
        <v>0.2722</v>
      </c>
      <c r="D46" s="46">
        <f t="shared" si="0"/>
        <v>0.30622499999999997</v>
      </c>
      <c r="E46" s="78">
        <f t="shared" si="1"/>
        <v>13.056225</v>
      </c>
      <c r="F46" s="79">
        <f>+(E46-$C$28)*$C$30*$C$32*$C$23/100</f>
        <v>399.45957589285649</v>
      </c>
      <c r="G46" s="80">
        <f t="shared" si="2"/>
        <v>19972.978794642826</v>
      </c>
      <c r="I46" s="14"/>
      <c r="J46" s="59"/>
      <c r="K46" s="86"/>
      <c r="L46" s="85"/>
      <c r="M46" s="85"/>
    </row>
    <row r="47" spans="1:19" s="17" customFormat="1" ht="22.15" customHeight="1" x14ac:dyDescent="0.25">
      <c r="A47" s="91"/>
      <c r="B47" s="90" t="s">
        <v>101</v>
      </c>
      <c r="C47" s="77">
        <v>0.45390000000000003</v>
      </c>
      <c r="D47" s="46">
        <f t="shared" si="0"/>
        <v>0.51063750000000008</v>
      </c>
      <c r="E47" s="78">
        <f t="shared" si="1"/>
        <v>13.2606375</v>
      </c>
      <c r="F47" s="79">
        <f>+(E47-$C$28)*$C$30*$C$32*$C$23/100</f>
        <v>666.10838169642807</v>
      </c>
      <c r="G47" s="80">
        <f t="shared" si="2"/>
        <v>33305.419084821406</v>
      </c>
      <c r="I47" s="14"/>
      <c r="J47" s="59"/>
      <c r="K47" s="86"/>
      <c r="L47" s="85"/>
      <c r="M47" s="85"/>
    </row>
    <row r="48" spans="1:19" x14ac:dyDescent="0.25">
      <c r="B48" s="48"/>
      <c r="C48" s="54"/>
      <c r="D48" s="63"/>
      <c r="E48" s="64"/>
      <c r="F48" s="65"/>
      <c r="G48" s="66"/>
      <c r="H48" s="24"/>
      <c r="I48" s="24"/>
      <c r="J48" s="62"/>
      <c r="K48" s="61"/>
      <c r="L48" s="53"/>
      <c r="M48" s="53"/>
    </row>
    <row r="49" spans="1:13" x14ac:dyDescent="0.25">
      <c r="B49" s="48"/>
      <c r="C49" s="54"/>
      <c r="D49" s="63"/>
      <c r="E49" s="64"/>
      <c r="F49" s="65"/>
      <c r="G49" s="66"/>
      <c r="H49" s="24"/>
      <c r="I49" s="24"/>
      <c r="J49" s="62"/>
      <c r="K49" s="61"/>
      <c r="L49" s="53"/>
      <c r="M49" s="53"/>
    </row>
    <row r="50" spans="1:13" ht="15.75" thickBot="1" x14ac:dyDescent="0.3"/>
    <row r="51" spans="1:13" s="17" customFormat="1" ht="25.15" customHeight="1" thickBot="1" x14ac:dyDescent="0.3">
      <c r="B51" s="109" t="s">
        <v>57</v>
      </c>
      <c r="C51" s="110"/>
      <c r="D51" s="110"/>
      <c r="E51" s="110"/>
      <c r="F51" s="110"/>
      <c r="G51" s="110"/>
      <c r="H51" s="111"/>
    </row>
    <row r="52" spans="1:13" ht="6.6" customHeight="1" x14ac:dyDescent="0.25">
      <c r="B52" s="18"/>
    </row>
    <row r="53" spans="1:13" x14ac:dyDescent="0.25">
      <c r="B53" s="116" t="s">
        <v>58</v>
      </c>
      <c r="C53" s="116"/>
      <c r="D53" s="116"/>
      <c r="E53" s="116"/>
      <c r="F53" s="116"/>
      <c r="G53" s="116"/>
      <c r="H53" s="116"/>
    </row>
    <row r="54" spans="1:13" x14ac:dyDescent="0.25">
      <c r="B54" s="19"/>
    </row>
    <row r="55" spans="1:13" x14ac:dyDescent="0.25">
      <c r="B55" s="18" t="s">
        <v>59</v>
      </c>
      <c r="C55" s="40"/>
    </row>
    <row r="56" spans="1:13" x14ac:dyDescent="0.25">
      <c r="B56" s="38" t="s">
        <v>60</v>
      </c>
      <c r="C56" s="39"/>
      <c r="D56" s="39"/>
      <c r="E56" s="39"/>
      <c r="F56" s="39"/>
      <c r="G56" s="39"/>
      <c r="H56" s="39"/>
    </row>
    <row r="57" spans="1:13" ht="30.6" customHeight="1" x14ac:dyDescent="0.25">
      <c r="B57" s="117" t="s">
        <v>61</v>
      </c>
      <c r="C57" s="117"/>
      <c r="D57" s="117"/>
      <c r="E57" s="117"/>
      <c r="F57" s="117"/>
      <c r="G57" s="117"/>
      <c r="H57" s="117"/>
    </row>
    <row r="58" spans="1:13" x14ac:dyDescent="0.25">
      <c r="B58" s="18"/>
    </row>
    <row r="59" spans="1:13" x14ac:dyDescent="0.25">
      <c r="B59" s="18" t="s">
        <v>62</v>
      </c>
    </row>
    <row r="60" spans="1:13" x14ac:dyDescent="0.25">
      <c r="B60" s="21"/>
    </row>
    <row r="61" spans="1:13" x14ac:dyDescent="0.25">
      <c r="B61" s="17"/>
      <c r="C61" s="16"/>
      <c r="F61" s="22"/>
      <c r="G61" s="22"/>
      <c r="H61" s="23"/>
    </row>
    <row r="62" spans="1:13" s="50" customFormat="1" ht="93.75" x14ac:dyDescent="0.25">
      <c r="B62" s="34" t="s">
        <v>46</v>
      </c>
      <c r="C62" s="113" t="s">
        <v>63</v>
      </c>
      <c r="D62" s="114"/>
      <c r="E62" s="114"/>
      <c r="F62" s="35" t="s">
        <v>72</v>
      </c>
      <c r="G62" s="35" t="s">
        <v>64</v>
      </c>
      <c r="H62" s="35" t="s">
        <v>65</v>
      </c>
      <c r="I62" s="35" t="s">
        <v>66</v>
      </c>
    </row>
    <row r="63" spans="1:13" s="50" customFormat="1" ht="22.15" customHeight="1" x14ac:dyDescent="0.25">
      <c r="A63" s="94"/>
      <c r="B63" s="90" t="s">
        <v>96</v>
      </c>
      <c r="C63" s="101" t="s">
        <v>67</v>
      </c>
      <c r="D63" s="102"/>
      <c r="E63" s="102"/>
      <c r="F63" s="89">
        <f>'Tableau coûts'!I6</f>
        <v>1911</v>
      </c>
      <c r="G63" s="89">
        <v>0</v>
      </c>
      <c r="H63" s="47">
        <v>0</v>
      </c>
      <c r="I63" s="31"/>
    </row>
    <row r="64" spans="1:13" s="50" customFormat="1" ht="22.15" customHeight="1" x14ac:dyDescent="0.25">
      <c r="A64" s="94"/>
      <c r="B64" s="90" t="s">
        <v>97</v>
      </c>
      <c r="C64" s="101" t="s">
        <v>71</v>
      </c>
      <c r="D64" s="102"/>
      <c r="E64" s="102"/>
      <c r="F64" s="89">
        <f>'Tableau coûts'!I7</f>
        <v>3539</v>
      </c>
      <c r="G64" s="89">
        <f>F64-$F$63</f>
        <v>1628</v>
      </c>
      <c r="H64" s="47">
        <f t="shared" ref="H64:H69" si="3">+$C$23*G64</f>
        <v>162800</v>
      </c>
      <c r="I64" s="32">
        <f>H64/G43</f>
        <v>25.502363275735274</v>
      </c>
      <c r="L64" s="58"/>
    </row>
    <row r="65" spans="1:13" s="50" customFormat="1" ht="22.15" customHeight="1" x14ac:dyDescent="0.25">
      <c r="A65" s="94"/>
      <c r="B65" s="90" t="s">
        <v>98</v>
      </c>
      <c r="C65" s="101" t="s">
        <v>69</v>
      </c>
      <c r="D65" s="102"/>
      <c r="E65" s="102"/>
      <c r="F65" s="89">
        <f>'Tableau coûts'!I8</f>
        <v>4629</v>
      </c>
      <c r="G65" s="89">
        <f t="shared" ref="G65:G70" si="4">F65-$F$63</f>
        <v>2718</v>
      </c>
      <c r="H65" s="47">
        <f t="shared" si="3"/>
        <v>271800</v>
      </c>
      <c r="I65" s="32">
        <f>H65/G44</f>
        <v>11.443319743460734</v>
      </c>
      <c r="L65" s="58"/>
    </row>
    <row r="66" spans="1:13" s="50" customFormat="1" ht="22.15" customHeight="1" x14ac:dyDescent="0.25">
      <c r="A66" s="94"/>
      <c r="B66" s="90" t="s">
        <v>99</v>
      </c>
      <c r="C66" s="101" t="s">
        <v>69</v>
      </c>
      <c r="D66" s="102"/>
      <c r="E66" s="102"/>
      <c r="F66" s="89">
        <f>'Tableau coûts'!I9</f>
        <v>5400</v>
      </c>
      <c r="G66" s="89">
        <f t="shared" si="4"/>
        <v>3489</v>
      </c>
      <c r="H66" s="47">
        <f t="shared" si="3"/>
        <v>348900</v>
      </c>
      <c r="I66" s="32">
        <f>H66/G45</f>
        <v>30.756489187466823</v>
      </c>
      <c r="L66" s="58"/>
    </row>
    <row r="67" spans="1:13" s="50" customFormat="1" ht="22.15" customHeight="1" x14ac:dyDescent="0.25">
      <c r="A67" s="94"/>
      <c r="B67" s="115" t="s">
        <v>100</v>
      </c>
      <c r="C67" s="101" t="s">
        <v>68</v>
      </c>
      <c r="D67" s="102"/>
      <c r="E67" s="102"/>
      <c r="F67" s="89">
        <f>'Tableau coûts'!I10</f>
        <v>3110.5798319327732</v>
      </c>
      <c r="G67" s="89">
        <f t="shared" si="4"/>
        <v>1199.5798319327732</v>
      </c>
      <c r="H67" s="47">
        <f t="shared" si="3"/>
        <v>119957.98319327732</v>
      </c>
      <c r="I67" s="32">
        <f>H67/G46</f>
        <v>6.0060136460692872</v>
      </c>
    </row>
    <row r="68" spans="1:13" s="50" customFormat="1" ht="22.15" customHeight="1" x14ac:dyDescent="0.25">
      <c r="A68" s="94"/>
      <c r="B68" s="115"/>
      <c r="C68" s="101" t="s">
        <v>69</v>
      </c>
      <c r="D68" s="102"/>
      <c r="E68" s="102"/>
      <c r="F68" s="89">
        <f>'Tableau coûts'!I11</f>
        <v>4131.588235294118</v>
      </c>
      <c r="G68" s="89">
        <f t="shared" si="4"/>
        <v>2220.588235294118</v>
      </c>
      <c r="H68" s="47">
        <f t="shared" si="3"/>
        <v>222058.82352941181</v>
      </c>
      <c r="I68" s="32">
        <f>H68/G46</f>
        <v>11.117962213476773</v>
      </c>
    </row>
    <row r="69" spans="1:13" s="50" customFormat="1" ht="22.15" customHeight="1" x14ac:dyDescent="0.25">
      <c r="A69" s="94"/>
      <c r="B69" s="115"/>
      <c r="C69" s="101" t="s">
        <v>70</v>
      </c>
      <c r="D69" s="102"/>
      <c r="E69" s="102"/>
      <c r="F69" s="89">
        <f>'Tableau coûts'!I12</f>
        <v>3320.6638655462184</v>
      </c>
      <c r="G69" s="89">
        <f t="shared" si="4"/>
        <v>1409.6638655462184</v>
      </c>
      <c r="H69" s="47">
        <f t="shared" si="3"/>
        <v>140966.38655462183</v>
      </c>
      <c r="I69" s="32">
        <f>H69/G46</f>
        <v>7.0578549150831718</v>
      </c>
    </row>
    <row r="70" spans="1:13" s="50" customFormat="1" ht="22.15" customHeight="1" x14ac:dyDescent="0.25">
      <c r="A70" s="94"/>
      <c r="B70" s="90" t="s">
        <v>101</v>
      </c>
      <c r="C70" s="101" t="s">
        <v>69</v>
      </c>
      <c r="D70" s="102"/>
      <c r="E70" s="102"/>
      <c r="F70" s="89">
        <f>'Tableau coûts'!I13</f>
        <v>6472</v>
      </c>
      <c r="G70" s="89">
        <f t="shared" si="4"/>
        <v>4561</v>
      </c>
      <c r="H70" s="47">
        <f t="shared" ref="H70" si="5">+$C$23*G70</f>
        <v>456100</v>
      </c>
      <c r="I70" s="32">
        <f>H70/G47</f>
        <v>13.69446812359322</v>
      </c>
      <c r="L70" s="58"/>
    </row>
    <row r="71" spans="1:13" x14ac:dyDescent="0.25">
      <c r="B71" s="48"/>
      <c r="C71" s="55"/>
      <c r="D71" s="56"/>
      <c r="E71" s="56"/>
      <c r="F71" s="57"/>
      <c r="G71" s="57"/>
      <c r="H71" s="49"/>
    </row>
    <row r="73" spans="1:13" x14ac:dyDescent="0.25">
      <c r="B73" s="13"/>
      <c r="C73" s="1"/>
      <c r="J73" s="53"/>
      <c r="K73" s="53"/>
      <c r="L73" s="53"/>
      <c r="M73" s="53"/>
    </row>
    <row r="74" spans="1:13" x14ac:dyDescent="0.25">
      <c r="B74" s="13"/>
      <c r="C74" s="1"/>
      <c r="J74" s="53"/>
      <c r="K74" s="53"/>
      <c r="L74" s="53"/>
      <c r="M74" s="53"/>
    </row>
    <row r="75" spans="1:13" x14ac:dyDescent="0.25">
      <c r="J75" s="53"/>
      <c r="K75" s="53"/>
      <c r="L75" s="53"/>
      <c r="M75" s="53"/>
    </row>
    <row r="76" spans="1:13" x14ac:dyDescent="0.25">
      <c r="G76" s="26"/>
      <c r="H76" s="26"/>
      <c r="I76" s="26"/>
      <c r="J76" s="26"/>
      <c r="K76" s="26"/>
      <c r="L76" s="26"/>
    </row>
    <row r="77" spans="1:13" x14ac:dyDescent="0.25">
      <c r="G77" s="26"/>
      <c r="H77" s="26"/>
      <c r="I77" s="26"/>
      <c r="J77" s="26"/>
      <c r="K77" s="26"/>
      <c r="L77" s="26"/>
    </row>
    <row r="78" spans="1:13" x14ac:dyDescent="0.25">
      <c r="G78" s="27"/>
      <c r="H78" s="27"/>
      <c r="I78" s="27"/>
      <c r="J78" s="27"/>
      <c r="K78" s="27"/>
      <c r="L78" s="27"/>
    </row>
    <row r="79" spans="1:13" x14ac:dyDescent="0.25">
      <c r="C79" s="15"/>
    </row>
    <row r="80" spans="1:13" x14ac:dyDescent="0.25">
      <c r="C80" s="15"/>
    </row>
    <row r="81" spans="3:11" x14ac:dyDescent="0.25">
      <c r="C81" s="15"/>
      <c r="H81" s="41" t="s">
        <v>73</v>
      </c>
      <c r="I81" s="12">
        <v>45351</v>
      </c>
      <c r="J81" s="28"/>
      <c r="K81" s="28"/>
    </row>
    <row r="82" spans="3:11" x14ac:dyDescent="0.25">
      <c r="C82" s="15"/>
      <c r="H82" s="41" t="s">
        <v>74</v>
      </c>
      <c r="I82" s="13" t="s">
        <v>75</v>
      </c>
      <c r="J82" s="28"/>
      <c r="K82" s="28"/>
    </row>
    <row r="83" spans="3:11" x14ac:dyDescent="0.25">
      <c r="C83" s="15"/>
      <c r="I83" s="28"/>
      <c r="J83" s="28"/>
      <c r="K83" s="28"/>
    </row>
    <row r="84" spans="3:11" x14ac:dyDescent="0.25">
      <c r="C84" s="15"/>
    </row>
    <row r="85" spans="3:11" x14ac:dyDescent="0.25">
      <c r="C85" s="16"/>
    </row>
  </sheetData>
  <sheetProtection algorithmName="SHA-512" hashValue="6XHLCp+7NHvJUHjdUz7A2TmxR+EChOnHSk5XzlVnnn5v4RngBKsOwUjABgW9jVmWkQhpDGOoYB8y7NV4SAjGlQ==" saltValue="nml9b4szAfpJloZOkL+vUg==" spinCount="100000" sheet="1" objects="1" scenarios="1"/>
  <protectedRanges>
    <protectedRange algorithmName="SHA-512" hashValue="OEs3H6uJUmCGOtQ9SuLSI99TFk/rnkuT7plRlP9EGPUU/vj/5tJ48UMoufyxf7DeORBd1yot9Jep0EbVFIP5Cw==" saltValue="43n8t+UU4udEk7TAA2pEiw==" spinCount="100000" sqref="C30:C32 C23:C26" name="Producteurs"/>
  </protectedRanges>
  <mergeCells count="39">
    <mergeCell ref="E22:H22"/>
    <mergeCell ref="E23:H23"/>
    <mergeCell ref="E24:H24"/>
    <mergeCell ref="E25:H25"/>
    <mergeCell ref="E26:H26"/>
    <mergeCell ref="B9:H9"/>
    <mergeCell ref="B10:H10"/>
    <mergeCell ref="B11:H11"/>
    <mergeCell ref="B12:H12"/>
    <mergeCell ref="B18:H18"/>
    <mergeCell ref="B16:H16"/>
    <mergeCell ref="B1:H1"/>
    <mergeCell ref="B3:H3"/>
    <mergeCell ref="B5:H5"/>
    <mergeCell ref="B7:H7"/>
    <mergeCell ref="B8:H8"/>
    <mergeCell ref="C70:E70"/>
    <mergeCell ref="B37:H37"/>
    <mergeCell ref="B39:H39"/>
    <mergeCell ref="E29:H29"/>
    <mergeCell ref="C64:E64"/>
    <mergeCell ref="C62:E62"/>
    <mergeCell ref="C63:E63"/>
    <mergeCell ref="B67:B69"/>
    <mergeCell ref="C67:E67"/>
    <mergeCell ref="C68:E68"/>
    <mergeCell ref="C69:E69"/>
    <mergeCell ref="B53:H53"/>
    <mergeCell ref="E32:H32"/>
    <mergeCell ref="E33:H33"/>
    <mergeCell ref="B57:H57"/>
    <mergeCell ref="M30:P30"/>
    <mergeCell ref="C65:E65"/>
    <mergeCell ref="C66:E66"/>
    <mergeCell ref="E27:H27"/>
    <mergeCell ref="E28:H28"/>
    <mergeCell ref="E30:H30"/>
    <mergeCell ref="E31:H31"/>
    <mergeCell ref="B51:H5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33D34-BB4C-4FD8-A3C4-6E68267799CB}">
  <sheetPr>
    <tabColor rgb="FF00B0F0"/>
  </sheetPr>
  <dimension ref="B1:S69"/>
  <sheetViews>
    <sheetView topLeftCell="A36" zoomScale="80" zoomScaleNormal="80" workbookViewId="0">
      <selection activeCell="C27" sqref="C27"/>
    </sheetView>
  </sheetViews>
  <sheetFormatPr baseColWidth="10" defaultColWidth="11.42578125" defaultRowHeight="15" x14ac:dyDescent="0.25"/>
  <cols>
    <col min="1" max="1" width="6.7109375" style="1" customWidth="1"/>
    <col min="2" max="2" width="38.7109375" style="1" customWidth="1"/>
    <col min="3" max="3" width="22.7109375" style="13" customWidth="1"/>
    <col min="4" max="8" width="22.7109375" style="1" customWidth="1"/>
    <col min="9" max="16384" width="11.42578125" style="1"/>
  </cols>
  <sheetData>
    <row r="1" spans="2:10" ht="62.45" customHeight="1" x14ac:dyDescent="0.25">
      <c r="B1" s="118" t="s">
        <v>76</v>
      </c>
      <c r="C1" s="118"/>
      <c r="D1" s="118"/>
      <c r="E1" s="118"/>
      <c r="F1" s="118"/>
      <c r="G1" s="118"/>
      <c r="H1" s="118"/>
      <c r="I1" s="11"/>
      <c r="J1" s="11"/>
    </row>
    <row r="3" spans="2:10" ht="47.45" customHeight="1" x14ac:dyDescent="0.25">
      <c r="B3" s="127" t="s">
        <v>77</v>
      </c>
      <c r="C3" s="119"/>
      <c r="D3" s="119"/>
      <c r="E3" s="119"/>
      <c r="F3" s="119"/>
      <c r="G3" s="119"/>
      <c r="H3" s="119"/>
    </row>
    <row r="5" spans="2:10" ht="47.45" customHeight="1" x14ac:dyDescent="0.25">
      <c r="B5" s="120" t="s">
        <v>1</v>
      </c>
      <c r="C5" s="121"/>
      <c r="D5" s="121"/>
      <c r="E5" s="121"/>
      <c r="F5" s="121"/>
      <c r="G5" s="121"/>
      <c r="H5" s="122"/>
    </row>
    <row r="6" spans="2:10" x14ac:dyDescent="0.25">
      <c r="C6" s="15"/>
    </row>
    <row r="7" spans="2:10" ht="19.899999999999999" customHeight="1" x14ac:dyDescent="0.25">
      <c r="B7" s="123" t="s">
        <v>78</v>
      </c>
      <c r="C7" s="123"/>
      <c r="D7" s="123"/>
      <c r="E7" s="123"/>
      <c r="F7" s="123"/>
      <c r="G7" s="123"/>
      <c r="H7" s="123"/>
    </row>
    <row r="8" spans="2:10" ht="19.899999999999999" customHeight="1" x14ac:dyDescent="0.25">
      <c r="B8" s="124" t="s">
        <v>79</v>
      </c>
      <c r="C8" s="124"/>
      <c r="D8" s="124"/>
      <c r="E8" s="124"/>
      <c r="F8" s="124"/>
      <c r="G8" s="124"/>
      <c r="H8" s="124"/>
    </row>
    <row r="9" spans="2:10" ht="19.899999999999999" customHeight="1" x14ac:dyDescent="0.25">
      <c r="B9" s="124" t="s">
        <v>5</v>
      </c>
      <c r="C9" s="124"/>
      <c r="D9" s="124"/>
      <c r="E9" s="124"/>
      <c r="F9" s="124"/>
      <c r="G9" s="124"/>
      <c r="H9" s="124"/>
    </row>
    <row r="10" spans="2:10" ht="30" customHeight="1" x14ac:dyDescent="0.25">
      <c r="B10" s="124" t="s">
        <v>6</v>
      </c>
      <c r="C10" s="124"/>
      <c r="D10" s="124"/>
      <c r="E10" s="124"/>
      <c r="F10" s="124"/>
      <c r="G10" s="124"/>
      <c r="H10" s="124"/>
    </row>
    <row r="11" spans="2:10" ht="28.15" customHeight="1" x14ac:dyDescent="0.25">
      <c r="B11" s="124" t="s">
        <v>7</v>
      </c>
      <c r="C11" s="124"/>
      <c r="D11" s="124"/>
      <c r="E11" s="124"/>
      <c r="F11" s="124"/>
      <c r="G11" s="124"/>
      <c r="H11" s="124"/>
    </row>
    <row r="14" spans="2:10" s="17" customFormat="1" ht="25.15" customHeight="1" x14ac:dyDescent="0.25">
      <c r="B14" s="128" t="s">
        <v>80</v>
      </c>
      <c r="C14" s="129"/>
      <c r="D14" s="129"/>
      <c r="E14" s="129"/>
      <c r="F14" s="129"/>
      <c r="G14" s="129"/>
      <c r="H14" s="130"/>
    </row>
    <row r="15" spans="2:10" ht="6.6" customHeight="1" x14ac:dyDescent="0.25">
      <c r="B15" s="18"/>
    </row>
    <row r="16" spans="2:10" x14ac:dyDescent="0.25">
      <c r="B16" s="116" t="s">
        <v>9</v>
      </c>
      <c r="C16" s="116"/>
      <c r="D16" s="116"/>
      <c r="E16" s="116"/>
      <c r="F16" s="116"/>
      <c r="G16" s="116"/>
      <c r="H16" s="116"/>
    </row>
    <row r="17" spans="2:19" x14ac:dyDescent="0.25">
      <c r="B17" s="37"/>
      <c r="C17" s="37"/>
      <c r="D17" s="37"/>
      <c r="E17" s="37"/>
      <c r="F17" s="37"/>
      <c r="G17" s="37"/>
      <c r="H17" s="37"/>
    </row>
    <row r="18" spans="2:19" x14ac:dyDescent="0.25">
      <c r="B18" s="18" t="s">
        <v>93</v>
      </c>
    </row>
    <row r="20" spans="2:19" s="17" customFormat="1" ht="31.15" customHeight="1" x14ac:dyDescent="0.25">
      <c r="B20" s="34" t="s">
        <v>8</v>
      </c>
      <c r="C20" s="36" t="s">
        <v>11</v>
      </c>
      <c r="D20" s="36" t="s">
        <v>12</v>
      </c>
      <c r="E20" s="125" t="s">
        <v>13</v>
      </c>
      <c r="F20" s="125"/>
      <c r="G20" s="125"/>
      <c r="H20" s="125"/>
    </row>
    <row r="21" spans="2:19" s="17" customFormat="1" ht="22.15" customHeight="1" x14ac:dyDescent="0.25">
      <c r="B21" s="67" t="s">
        <v>15</v>
      </c>
      <c r="C21" s="43">
        <v>100</v>
      </c>
      <c r="D21" s="31" t="s">
        <v>14</v>
      </c>
      <c r="E21" s="132" t="s">
        <v>16</v>
      </c>
      <c r="F21" s="132"/>
      <c r="G21" s="132"/>
      <c r="H21" s="132"/>
      <c r="I21" s="81"/>
    </row>
    <row r="22" spans="2:19" s="17" customFormat="1" ht="22.15" customHeight="1" x14ac:dyDescent="0.25">
      <c r="B22" s="29" t="s">
        <v>17</v>
      </c>
      <c r="C22" s="43">
        <v>15</v>
      </c>
      <c r="D22" s="31" t="s">
        <v>18</v>
      </c>
      <c r="E22" s="132" t="s">
        <v>19</v>
      </c>
      <c r="F22" s="132"/>
      <c r="G22" s="132"/>
      <c r="H22" s="132"/>
    </row>
    <row r="23" spans="2:19" s="17" customFormat="1" ht="22.15" customHeight="1" x14ac:dyDescent="0.25">
      <c r="B23" s="29" t="s">
        <v>20</v>
      </c>
      <c r="C23" s="44">
        <v>15</v>
      </c>
      <c r="D23" s="31" t="s">
        <v>21</v>
      </c>
      <c r="E23" s="132" t="s">
        <v>22</v>
      </c>
      <c r="F23" s="132"/>
      <c r="G23" s="132"/>
      <c r="H23" s="132"/>
    </row>
    <row r="24" spans="2:19" s="17" customFormat="1" ht="22.15" customHeight="1" x14ac:dyDescent="0.25">
      <c r="B24" s="29" t="s">
        <v>23</v>
      </c>
      <c r="C24" s="44">
        <v>50</v>
      </c>
      <c r="D24" s="31" t="s">
        <v>21</v>
      </c>
      <c r="E24" s="132" t="s">
        <v>24</v>
      </c>
      <c r="F24" s="132"/>
      <c r="G24" s="132"/>
      <c r="H24" s="132"/>
    </row>
    <row r="25" spans="2:19" s="17" customFormat="1" ht="22.15" customHeight="1" x14ac:dyDescent="0.25">
      <c r="B25" s="29" t="s">
        <v>25</v>
      </c>
      <c r="C25" s="45">
        <f>C24/100*(C22-C26)</f>
        <v>1.125</v>
      </c>
      <c r="D25" s="31" t="s">
        <v>26</v>
      </c>
      <c r="E25" s="132" t="s">
        <v>27</v>
      </c>
      <c r="F25" s="132"/>
      <c r="G25" s="132"/>
      <c r="H25" s="132"/>
    </row>
    <row r="26" spans="2:19" s="17" customFormat="1" ht="22.15" customHeight="1" x14ac:dyDescent="0.25">
      <c r="B26" s="29" t="s">
        <v>28</v>
      </c>
      <c r="C26" s="46">
        <f>C22-(C23/100*C22)</f>
        <v>12.75</v>
      </c>
      <c r="D26" s="31" t="s">
        <v>29</v>
      </c>
      <c r="E26" s="132" t="s">
        <v>30</v>
      </c>
      <c r="F26" s="132"/>
      <c r="G26" s="132"/>
      <c r="H26" s="132"/>
    </row>
    <row r="27" spans="2:19" s="17" customFormat="1" ht="33.4" customHeight="1" x14ac:dyDescent="0.25">
      <c r="B27" s="67" t="s">
        <v>31</v>
      </c>
      <c r="C27" s="43">
        <v>28</v>
      </c>
      <c r="D27" s="31" t="s">
        <v>32</v>
      </c>
      <c r="E27" s="106" t="s">
        <v>33</v>
      </c>
      <c r="F27" s="107"/>
      <c r="G27" s="107"/>
      <c r="H27" s="108"/>
      <c r="L27" s="82"/>
      <c r="M27" s="82"/>
      <c r="N27" s="82"/>
      <c r="O27" s="82"/>
      <c r="P27" s="82"/>
      <c r="Q27" s="82"/>
      <c r="R27" s="82"/>
      <c r="S27" s="82"/>
    </row>
    <row r="28" spans="2:19" s="17" customFormat="1" ht="33.4" customHeight="1" x14ac:dyDescent="0.25">
      <c r="B28" s="29" t="s">
        <v>34</v>
      </c>
      <c r="C28" s="32">
        <f>365.25/C27</f>
        <v>13.044642857142858</v>
      </c>
      <c r="D28" s="31" t="s">
        <v>35</v>
      </c>
      <c r="E28" s="133" t="s">
        <v>36</v>
      </c>
      <c r="F28" s="132"/>
      <c r="G28" s="132"/>
      <c r="H28" s="132"/>
      <c r="L28" s="82"/>
      <c r="M28" s="100"/>
      <c r="N28" s="126"/>
      <c r="O28" s="126"/>
      <c r="P28" s="126"/>
      <c r="Q28" s="82"/>
      <c r="R28" s="82"/>
      <c r="S28" s="82"/>
    </row>
    <row r="29" spans="2:19" s="17" customFormat="1" ht="22.15" customHeight="1" x14ac:dyDescent="0.25">
      <c r="B29" s="29" t="s">
        <v>37</v>
      </c>
      <c r="C29" s="43">
        <v>50</v>
      </c>
      <c r="D29" s="31" t="s">
        <v>38</v>
      </c>
      <c r="E29" s="132" t="s">
        <v>39</v>
      </c>
      <c r="F29" s="132"/>
      <c r="G29" s="132"/>
      <c r="H29" s="132"/>
    </row>
    <row r="30" spans="2:19" s="17" customFormat="1" ht="22.15" customHeight="1" x14ac:dyDescent="0.25">
      <c r="B30" s="29" t="s">
        <v>40</v>
      </c>
      <c r="C30" s="93">
        <v>100</v>
      </c>
      <c r="D30" s="31" t="s">
        <v>21</v>
      </c>
      <c r="E30" s="132" t="s">
        <v>41</v>
      </c>
      <c r="F30" s="132"/>
      <c r="G30" s="132"/>
      <c r="H30" s="132"/>
    </row>
    <row r="31" spans="2:19" s="17" customFormat="1" ht="22.15" customHeight="1" x14ac:dyDescent="0.25">
      <c r="B31" s="29" t="s">
        <v>42</v>
      </c>
      <c r="C31" s="73">
        <f>+C21*C29*C30*C28*C26/100</f>
        <v>831595.98214285716</v>
      </c>
      <c r="D31" s="31" t="s">
        <v>38</v>
      </c>
      <c r="E31" s="132" t="s">
        <v>43</v>
      </c>
      <c r="F31" s="132"/>
      <c r="G31" s="132"/>
      <c r="H31" s="132"/>
    </row>
    <row r="32" spans="2:19" ht="19.899999999999999" customHeight="1" x14ac:dyDescent="0.25">
      <c r="B32" s="48"/>
      <c r="C32" s="71"/>
      <c r="D32" s="72"/>
      <c r="E32" s="68"/>
      <c r="F32" s="68"/>
      <c r="G32" s="68"/>
      <c r="H32" s="68"/>
    </row>
    <row r="33" spans="2:10" ht="15.75" thickBot="1" x14ac:dyDescent="0.3">
      <c r="C33" s="20"/>
    </row>
    <row r="34" spans="2:10" s="17" customFormat="1" ht="21.75" thickBot="1" x14ac:dyDescent="0.3">
      <c r="B34" s="128" t="s">
        <v>44</v>
      </c>
      <c r="C34" s="129"/>
      <c r="D34" s="129"/>
      <c r="E34" s="129"/>
      <c r="F34" s="129"/>
      <c r="G34" s="129"/>
      <c r="H34" s="130"/>
    </row>
    <row r="35" spans="2:10" x14ac:dyDescent="0.25">
      <c r="B35" s="18"/>
    </row>
    <row r="36" spans="2:10" x14ac:dyDescent="0.25">
      <c r="B36" s="112" t="s">
        <v>81</v>
      </c>
      <c r="C36" s="112"/>
      <c r="D36" s="112"/>
      <c r="E36" s="112"/>
      <c r="F36" s="112"/>
      <c r="G36" s="112"/>
      <c r="H36" s="112"/>
    </row>
    <row r="37" spans="2:10" x14ac:dyDescent="0.25">
      <c r="B37" s="21"/>
    </row>
    <row r="38" spans="2:10" ht="56.25" x14ac:dyDescent="0.25">
      <c r="B38" s="34" t="s">
        <v>46</v>
      </c>
      <c r="C38" s="35" t="s">
        <v>47</v>
      </c>
      <c r="D38" s="35" t="s">
        <v>48</v>
      </c>
      <c r="E38" s="35" t="s">
        <v>49</v>
      </c>
      <c r="F38" s="35" t="s">
        <v>50</v>
      </c>
      <c r="G38" s="35" t="s">
        <v>51</v>
      </c>
      <c r="H38" s="14"/>
      <c r="I38" s="14"/>
      <c r="J38" s="20"/>
    </row>
    <row r="39" spans="2:10" ht="22.15" customHeight="1" x14ac:dyDescent="0.25">
      <c r="B39" s="29" t="s">
        <v>52</v>
      </c>
      <c r="C39" s="33" t="s">
        <v>53</v>
      </c>
      <c r="D39" s="33" t="s">
        <v>53</v>
      </c>
      <c r="E39" s="33" t="s">
        <v>53</v>
      </c>
      <c r="F39" s="33" t="s">
        <v>53</v>
      </c>
      <c r="G39" s="33" t="s">
        <v>53</v>
      </c>
      <c r="H39" s="69"/>
      <c r="I39" s="24"/>
      <c r="J39" s="13"/>
    </row>
    <row r="40" spans="2:10" s="17" customFormat="1" ht="22.15" customHeight="1" x14ac:dyDescent="0.25">
      <c r="B40" s="29" t="s">
        <v>55</v>
      </c>
      <c r="C40" s="77">
        <f>'Bâtiment rénové'!C46</f>
        <v>0.2722</v>
      </c>
      <c r="D40" s="46">
        <f t="shared" ref="D40:D41" si="0">(C40*$C$25)</f>
        <v>0.30622499999999997</v>
      </c>
      <c r="E40" s="78">
        <f t="shared" ref="E40:E41" si="1">+$C$26+D40</f>
        <v>13.056225</v>
      </c>
      <c r="F40" s="79">
        <f>+(E40-$C$26)*$C$28*$C$30*$C$21/100</f>
        <v>399.45957589285649</v>
      </c>
      <c r="G40" s="80">
        <f t="shared" ref="G40:G41" si="2">+F40*$C$29</f>
        <v>19972.978794642826</v>
      </c>
      <c r="H40" s="70"/>
      <c r="I40" s="14"/>
      <c r="J40" s="20"/>
    </row>
    <row r="41" spans="2:10" s="17" customFormat="1" ht="22.15" customHeight="1" x14ac:dyDescent="0.25">
      <c r="B41" s="29" t="s">
        <v>54</v>
      </c>
      <c r="C41" s="77">
        <f>'Bâtiment rénové'!C44</f>
        <v>0.32369999999999999</v>
      </c>
      <c r="D41" s="46">
        <f t="shared" si="0"/>
        <v>0.3641625</v>
      </c>
      <c r="E41" s="78">
        <f t="shared" si="1"/>
        <v>13.114162500000001</v>
      </c>
      <c r="F41" s="79">
        <f>+(E41-$C$26)*$C$28*$C$30*$C$21/100</f>
        <v>475.03697544642966</v>
      </c>
      <c r="G41" s="80">
        <f t="shared" si="2"/>
        <v>23751.848772321482</v>
      </c>
      <c r="H41" s="14"/>
      <c r="I41" s="14"/>
      <c r="J41" s="20"/>
    </row>
    <row r="42" spans="2:10" s="17" customFormat="1" ht="22.15" customHeight="1" x14ac:dyDescent="0.25">
      <c r="B42" s="29" t="s">
        <v>56</v>
      </c>
      <c r="C42" s="77">
        <f>'Bâtiment rénové'!C47</f>
        <v>0.45390000000000003</v>
      </c>
      <c r="D42" s="46">
        <f>(C42*$C$25)</f>
        <v>0.51063750000000008</v>
      </c>
      <c r="E42" s="78">
        <f>+$C$26+D42</f>
        <v>13.2606375</v>
      </c>
      <c r="F42" s="79">
        <f>+(E42-$C$26)*$C$28*$C$30*$C$21/100</f>
        <v>666.10838169642807</v>
      </c>
      <c r="G42" s="80">
        <f>+F42*$C$29</f>
        <v>33305.419084821406</v>
      </c>
      <c r="H42" s="14"/>
      <c r="I42" s="14"/>
      <c r="J42" s="20"/>
    </row>
    <row r="43" spans="2:10" x14ac:dyDescent="0.25">
      <c r="C43" s="20"/>
    </row>
    <row r="44" spans="2:10" ht="15.75" thickBot="1" x14ac:dyDescent="0.3"/>
    <row r="45" spans="2:10" s="17" customFormat="1" ht="25.15" customHeight="1" thickBot="1" x14ac:dyDescent="0.3">
      <c r="B45" s="128" t="s">
        <v>57</v>
      </c>
      <c r="C45" s="129"/>
      <c r="D45" s="129"/>
      <c r="E45" s="129"/>
      <c r="F45" s="129"/>
      <c r="G45" s="129"/>
      <c r="H45" s="130"/>
    </row>
    <row r="46" spans="2:10" ht="6.6" customHeight="1" x14ac:dyDescent="0.25">
      <c r="B46" s="18"/>
    </row>
    <row r="47" spans="2:10" ht="32.25" customHeight="1" x14ac:dyDescent="0.25">
      <c r="B47" s="131" t="s">
        <v>82</v>
      </c>
      <c r="C47" s="131"/>
      <c r="D47" s="131"/>
      <c r="E47" s="131"/>
      <c r="F47" s="131"/>
      <c r="G47" s="131"/>
      <c r="H47" s="131"/>
    </row>
    <row r="48" spans="2:10" x14ac:dyDescent="0.25">
      <c r="B48" s="18"/>
    </row>
    <row r="49" spans="2:12" ht="96" customHeight="1" x14ac:dyDescent="0.25">
      <c r="B49" s="74" t="s">
        <v>83</v>
      </c>
      <c r="C49" s="35" t="s">
        <v>72</v>
      </c>
      <c r="D49" s="75" t="s">
        <v>64</v>
      </c>
      <c r="E49" s="75" t="s">
        <v>65</v>
      </c>
      <c r="F49" s="75" t="s">
        <v>66</v>
      </c>
    </row>
    <row r="50" spans="2:12" ht="22.15" customHeight="1" x14ac:dyDescent="0.25">
      <c r="B50" s="29" t="s">
        <v>96</v>
      </c>
      <c r="C50" s="89">
        <f>'Tableau coûts'!I22</f>
        <v>8125.8064516129034</v>
      </c>
      <c r="D50" s="33" t="s">
        <v>53</v>
      </c>
      <c r="E50" s="33" t="s">
        <v>53</v>
      </c>
      <c r="F50" s="33" t="s">
        <v>53</v>
      </c>
    </row>
    <row r="51" spans="2:12" ht="22.15" customHeight="1" x14ac:dyDescent="0.25">
      <c r="B51" s="29" t="s">
        <v>98</v>
      </c>
      <c r="C51" s="89">
        <f>'Tableau coûts'!I23</f>
        <v>9615.322580645161</v>
      </c>
      <c r="D51" s="47">
        <f>C51-$C$50</f>
        <v>1489.5161290322576</v>
      </c>
      <c r="E51" s="47">
        <f>D51*C21</f>
        <v>148951.61290322576</v>
      </c>
      <c r="F51" s="32">
        <f>E51/G41</f>
        <v>6.2711586929941276</v>
      </c>
    </row>
    <row r="52" spans="2:12" ht="22.15" customHeight="1" x14ac:dyDescent="0.25">
      <c r="B52" s="29" t="s">
        <v>100</v>
      </c>
      <c r="C52" s="89">
        <f>'Tableau coûts'!I24</f>
        <v>9337.9032258064508</v>
      </c>
      <c r="D52" s="47">
        <f t="shared" ref="D52:D53" si="3">C52-$C$50</f>
        <v>1212.0967741935474</v>
      </c>
      <c r="E52" s="47">
        <f>D52*C21</f>
        <v>121209.67741935473</v>
      </c>
      <c r="F52" s="32">
        <f>E52/G40</f>
        <v>6.0686830274843988</v>
      </c>
    </row>
    <row r="53" spans="2:12" ht="22.15" customHeight="1" x14ac:dyDescent="0.25">
      <c r="B53" s="29" t="s">
        <v>101</v>
      </c>
      <c r="C53" s="89">
        <f>'Tableau coûts'!I25</f>
        <v>11302</v>
      </c>
      <c r="D53" s="47">
        <f t="shared" si="3"/>
        <v>3176.1935483870966</v>
      </c>
      <c r="E53" s="47">
        <f>D53*C21</f>
        <v>317619.35483870964</v>
      </c>
      <c r="F53" s="32">
        <f>E53/G42</f>
        <v>9.5365668280529547</v>
      </c>
    </row>
    <row r="54" spans="2:12" x14ac:dyDescent="0.25">
      <c r="C54" s="24"/>
      <c r="D54" s="25"/>
      <c r="E54" s="25"/>
      <c r="F54" s="25"/>
      <c r="G54" s="25"/>
      <c r="H54" s="25"/>
      <c r="I54" s="25"/>
    </row>
    <row r="55" spans="2:12" x14ac:dyDescent="0.25">
      <c r="B55" s="13"/>
      <c r="C55" s="1"/>
    </row>
    <row r="56" spans="2:12" x14ac:dyDescent="0.25">
      <c r="B56" s="13"/>
      <c r="C56" s="1"/>
    </row>
    <row r="57" spans="2:12" x14ac:dyDescent="0.25">
      <c r="B57" s="13"/>
      <c r="C57" s="1"/>
    </row>
    <row r="58" spans="2:12" x14ac:dyDescent="0.25">
      <c r="B58" s="13"/>
      <c r="C58" s="1"/>
    </row>
    <row r="60" spans="2:12" x14ac:dyDescent="0.25">
      <c r="G60" s="26"/>
      <c r="H60" s="26"/>
      <c r="I60" s="26"/>
      <c r="J60" s="26"/>
      <c r="K60" s="26"/>
      <c r="L60" s="26"/>
    </row>
    <row r="61" spans="2:12" x14ac:dyDescent="0.25">
      <c r="G61" s="26"/>
      <c r="H61" s="26"/>
      <c r="I61" s="26"/>
      <c r="J61" s="26"/>
      <c r="K61" s="26"/>
      <c r="L61" s="26"/>
    </row>
    <row r="62" spans="2:12" x14ac:dyDescent="0.25">
      <c r="G62" s="27"/>
      <c r="H62" s="27"/>
      <c r="I62" s="27"/>
      <c r="J62" s="27"/>
      <c r="K62" s="27"/>
      <c r="L62" s="27"/>
    </row>
    <row r="63" spans="2:12" x14ac:dyDescent="0.25">
      <c r="C63" s="15"/>
    </row>
    <row r="64" spans="2:12" x14ac:dyDescent="0.25">
      <c r="C64" s="15"/>
    </row>
    <row r="65" spans="3:11" x14ac:dyDescent="0.25">
      <c r="C65" s="15"/>
      <c r="G65" s="41" t="s">
        <v>73</v>
      </c>
      <c r="H65" s="12">
        <v>45351</v>
      </c>
      <c r="I65" s="28"/>
      <c r="J65" s="28"/>
      <c r="K65" s="28"/>
    </row>
    <row r="66" spans="3:11" x14ac:dyDescent="0.25">
      <c r="C66" s="15"/>
      <c r="G66" s="41" t="s">
        <v>74</v>
      </c>
      <c r="H66" s="13" t="s">
        <v>75</v>
      </c>
      <c r="I66" s="28"/>
      <c r="J66" s="28"/>
      <c r="K66" s="28"/>
    </row>
    <row r="67" spans="3:11" x14ac:dyDescent="0.25">
      <c r="C67" s="15"/>
      <c r="I67" s="28"/>
      <c r="J67" s="28"/>
      <c r="K67" s="28"/>
    </row>
    <row r="68" spans="3:11" x14ac:dyDescent="0.25">
      <c r="C68" s="15"/>
    </row>
    <row r="69" spans="3:11" x14ac:dyDescent="0.25">
      <c r="C69" s="16"/>
    </row>
  </sheetData>
  <sheetProtection algorithmName="SHA-512" hashValue="A1THeDYZULUvdAEMK1FYMMnHyHx5wujZLJrsZT8/z+jPxsyLQzVipAh0tyaqImnQ4bxzHarwEir7fsuIjEFvzQ==" saltValue="83yetsSPeHze+o4+UffdsA==" spinCount="100000" sheet="1" objects="1" scenarios="1"/>
  <protectedRanges>
    <protectedRange algorithmName="SHA-512" hashValue="OEs3H6uJUmCGOtQ9SuLSI99TFk/rnkuT7plRlP9EGPUU/vj/5tJ48UMoufyxf7DeORBd1yot9Jep0EbVFIP5Cw==" saltValue="43n8t+UU4udEk7TAA2pEiw==" spinCount="100000" sqref="C22:C24 C29:C30" name="Producteurs"/>
    <protectedRange algorithmName="SHA-512" hashValue="OEs3H6uJUmCGOtQ9SuLSI99TFk/rnkuT7plRlP9EGPUU/vj/5tJ48UMoufyxf7DeORBd1yot9Jep0EbVFIP5Cw==" saltValue="43n8t+UU4udEk7TAA2pEiw==" spinCount="100000" sqref="C21" name="Producteurs_1"/>
    <protectedRange algorithmName="SHA-512" hashValue="OEs3H6uJUmCGOtQ9SuLSI99TFk/rnkuT7plRlP9EGPUU/vj/5tJ48UMoufyxf7DeORBd1yot9Jep0EbVFIP5Cw==" saltValue="43n8t+UU4udEk7TAA2pEiw==" spinCount="100000" sqref="C28" name="Producteurs_2"/>
  </protectedRanges>
  <mergeCells count="27">
    <mergeCell ref="B47:H47"/>
    <mergeCell ref="E21:H21"/>
    <mergeCell ref="E22:H22"/>
    <mergeCell ref="E23:H23"/>
    <mergeCell ref="E24:H24"/>
    <mergeCell ref="E25:H25"/>
    <mergeCell ref="E26:H26"/>
    <mergeCell ref="E28:H28"/>
    <mergeCell ref="E29:H29"/>
    <mergeCell ref="E30:H30"/>
    <mergeCell ref="E31:H31"/>
    <mergeCell ref="B45:H45"/>
    <mergeCell ref="B34:H34"/>
    <mergeCell ref="B36:H36"/>
    <mergeCell ref="E27:H27"/>
    <mergeCell ref="M28:P28"/>
    <mergeCell ref="E20:H20"/>
    <mergeCell ref="B1:H1"/>
    <mergeCell ref="B3:H3"/>
    <mergeCell ref="B5:H5"/>
    <mergeCell ref="B7:H7"/>
    <mergeCell ref="B8:H8"/>
    <mergeCell ref="B9:H9"/>
    <mergeCell ref="B10:H10"/>
    <mergeCell ref="B11:H11"/>
    <mergeCell ref="B14:H14"/>
    <mergeCell ref="B16:H16"/>
  </mergeCells>
  <dataValidations count="1">
    <dataValidation type="list" allowBlank="1" showInputMessage="1" showErrorMessage="1" sqref="C28" xr:uid="{9A5A3102-CCA5-4578-8D38-0DBCA0A78E69}">
      <mc:AlternateContent xmlns:x12ac="http://schemas.microsoft.com/office/spreadsheetml/2011/1/ac" xmlns:mc="http://schemas.openxmlformats.org/markup-compatibility/2006">
        <mc:Choice Requires="x12ac">
          <x12ac:list xml:space="preserve"> ,13,"10,4"</x12ac:list>
        </mc:Choice>
        <mc:Fallback>
          <formula1>" ,13,10,4"</formula1>
        </mc:Fallback>
      </mc:AlternateContent>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6C401-BAFB-436C-83E7-43CBEC4B5641}">
  <sheetPr>
    <pageSetUpPr fitToPage="1"/>
  </sheetPr>
  <dimension ref="B1:K30"/>
  <sheetViews>
    <sheetView zoomScale="70" zoomScaleNormal="70" workbookViewId="0">
      <selection activeCell="D51" sqref="D51"/>
    </sheetView>
  </sheetViews>
  <sheetFormatPr baseColWidth="10" defaultColWidth="11.42578125" defaultRowHeight="15" x14ac:dyDescent="0.25"/>
  <cols>
    <col min="1" max="1" width="0.7109375" style="1" customWidth="1"/>
    <col min="2" max="2" width="27.7109375" style="1" bestFit="1" customWidth="1"/>
    <col min="3" max="3" width="19.7109375" style="1" bestFit="1" customWidth="1"/>
    <col min="4" max="4" width="48.140625" style="1" bestFit="1" customWidth="1"/>
    <col min="5" max="9" width="22.7109375" style="1" customWidth="1"/>
    <col min="10" max="16384" width="11.42578125" style="1"/>
  </cols>
  <sheetData>
    <row r="1" spans="2:11" ht="18.75" x14ac:dyDescent="0.3">
      <c r="B1" s="136"/>
      <c r="C1" s="136"/>
      <c r="D1" s="136"/>
      <c r="E1" s="136"/>
      <c r="F1" s="136"/>
      <c r="G1" s="136"/>
      <c r="H1" s="136"/>
      <c r="I1" s="136"/>
    </row>
    <row r="2" spans="2:11" ht="23.25" x14ac:dyDescent="0.35">
      <c r="B2" s="137" t="s">
        <v>102</v>
      </c>
      <c r="C2" s="137"/>
      <c r="D2" s="137"/>
      <c r="E2" s="137"/>
      <c r="F2" s="137"/>
      <c r="G2" s="137"/>
      <c r="H2" s="137"/>
      <c r="I2" s="137"/>
    </row>
    <row r="4" spans="2:11" ht="18.75" x14ac:dyDescent="0.25">
      <c r="B4" s="134" t="s">
        <v>103</v>
      </c>
      <c r="C4" s="135" t="s">
        <v>104</v>
      </c>
      <c r="D4" s="135" t="s">
        <v>105</v>
      </c>
      <c r="E4" s="35" t="s">
        <v>84</v>
      </c>
      <c r="F4" s="35" t="s">
        <v>85</v>
      </c>
      <c r="G4" s="35" t="s">
        <v>86</v>
      </c>
      <c r="H4" s="35" t="s">
        <v>87</v>
      </c>
      <c r="I4" s="35" t="s">
        <v>88</v>
      </c>
    </row>
    <row r="5" spans="2:11" ht="18.75" x14ac:dyDescent="0.25">
      <c r="B5" s="134"/>
      <c r="C5" s="135"/>
      <c r="D5" s="135"/>
      <c r="E5" s="35" t="s">
        <v>89</v>
      </c>
      <c r="F5" s="35" t="s">
        <v>89</v>
      </c>
      <c r="G5" s="35" t="s">
        <v>89</v>
      </c>
      <c r="H5" s="35" t="s">
        <v>89</v>
      </c>
      <c r="I5" s="35" t="s">
        <v>90</v>
      </c>
    </row>
    <row r="6" spans="2:11" ht="15.75" x14ac:dyDescent="0.25">
      <c r="B6" s="95" t="s">
        <v>106</v>
      </c>
      <c r="C6" s="96">
        <v>119</v>
      </c>
      <c r="D6" s="97" t="s">
        <v>107</v>
      </c>
      <c r="E6" s="98" t="s">
        <v>53</v>
      </c>
      <c r="F6" s="98" t="s">
        <v>53</v>
      </c>
      <c r="G6" s="98">
        <v>227400</v>
      </c>
      <c r="H6" s="98">
        <f t="shared" ref="H6:H13" si="0">SUM(E6:G6)</f>
        <v>227400</v>
      </c>
      <c r="I6" s="98">
        <v>1911</v>
      </c>
      <c r="J6" s="42"/>
      <c r="K6" s="42"/>
    </row>
    <row r="7" spans="2:11" ht="15.75" x14ac:dyDescent="0.25">
      <c r="B7" s="95" t="s">
        <v>97</v>
      </c>
      <c r="C7" s="96">
        <v>120</v>
      </c>
      <c r="D7" s="97" t="s">
        <v>107</v>
      </c>
      <c r="E7" s="98" t="s">
        <v>53</v>
      </c>
      <c r="F7" s="98">
        <v>147316</v>
      </c>
      <c r="G7" s="98">
        <v>277400</v>
      </c>
      <c r="H7" s="98">
        <f t="shared" si="0"/>
        <v>424716</v>
      </c>
      <c r="I7" s="98">
        <v>3539</v>
      </c>
      <c r="J7" s="42"/>
    </row>
    <row r="8" spans="2:11" ht="15.75" x14ac:dyDescent="0.25">
      <c r="B8" s="95" t="s">
        <v>98</v>
      </c>
      <c r="C8" s="96">
        <v>120</v>
      </c>
      <c r="D8" s="97" t="s">
        <v>108</v>
      </c>
      <c r="E8" s="98">
        <v>121500</v>
      </c>
      <c r="F8" s="98">
        <v>140920</v>
      </c>
      <c r="G8" s="98">
        <v>293000</v>
      </c>
      <c r="H8" s="98">
        <f t="shared" si="0"/>
        <v>555420</v>
      </c>
      <c r="I8" s="98">
        <v>4629</v>
      </c>
      <c r="J8" s="42"/>
    </row>
    <row r="9" spans="2:11" ht="15.75" x14ac:dyDescent="0.25">
      <c r="B9" s="95" t="s">
        <v>99</v>
      </c>
      <c r="C9" s="96">
        <v>120</v>
      </c>
      <c r="D9" s="97" t="s">
        <v>108</v>
      </c>
      <c r="E9" s="98">
        <v>174900</v>
      </c>
      <c r="F9" s="98">
        <v>153712</v>
      </c>
      <c r="G9" s="98">
        <v>319400</v>
      </c>
      <c r="H9" s="98">
        <f t="shared" si="0"/>
        <v>648012</v>
      </c>
      <c r="I9" s="98">
        <v>5400</v>
      </c>
      <c r="J9" s="42"/>
    </row>
    <row r="10" spans="2:11" ht="15.75" x14ac:dyDescent="0.25">
      <c r="B10" s="138" t="s">
        <v>100</v>
      </c>
      <c r="C10" s="96">
        <v>119</v>
      </c>
      <c r="D10" s="97" t="s">
        <v>107</v>
      </c>
      <c r="E10" s="98" t="s">
        <v>53</v>
      </c>
      <c r="F10" s="98" t="s">
        <v>53</v>
      </c>
      <c r="G10" s="98">
        <v>370159</v>
      </c>
      <c r="H10" s="98">
        <f t="shared" si="0"/>
        <v>370159</v>
      </c>
      <c r="I10" s="98">
        <f>H10/119</f>
        <v>3110.5798319327732</v>
      </c>
      <c r="J10" s="42"/>
    </row>
    <row r="11" spans="2:11" ht="15.75" x14ac:dyDescent="0.25">
      <c r="B11" s="139"/>
      <c r="C11" s="96">
        <v>119</v>
      </c>
      <c r="D11" s="97" t="s">
        <v>108</v>
      </c>
      <c r="E11" s="98">
        <v>121500</v>
      </c>
      <c r="F11" s="98" t="s">
        <v>53</v>
      </c>
      <c r="G11" s="98">
        <f>370159</f>
        <v>370159</v>
      </c>
      <c r="H11" s="98">
        <f t="shared" si="0"/>
        <v>491659</v>
      </c>
      <c r="I11" s="98">
        <f>H11/119</f>
        <v>4131.588235294118</v>
      </c>
      <c r="J11" s="42"/>
      <c r="K11" s="76"/>
    </row>
    <row r="12" spans="2:11" ht="15.75" x14ac:dyDescent="0.25">
      <c r="B12" s="140"/>
      <c r="C12" s="96">
        <v>119</v>
      </c>
      <c r="D12" s="97" t="s">
        <v>109</v>
      </c>
      <c r="E12" s="98" t="s">
        <v>53</v>
      </c>
      <c r="F12" s="98" t="s">
        <v>53</v>
      </c>
      <c r="G12" s="98">
        <v>395159</v>
      </c>
      <c r="H12" s="98">
        <f t="shared" si="0"/>
        <v>395159</v>
      </c>
      <c r="I12" s="98">
        <f>H12/119</f>
        <v>3320.6638655462184</v>
      </c>
      <c r="J12" s="42"/>
    </row>
    <row r="13" spans="2:11" ht="15.75" x14ac:dyDescent="0.25">
      <c r="B13" s="95" t="s">
        <v>101</v>
      </c>
      <c r="C13" s="96">
        <v>120</v>
      </c>
      <c r="D13" s="97" t="s">
        <v>108</v>
      </c>
      <c r="E13" s="98">
        <v>179900</v>
      </c>
      <c r="F13" s="98">
        <v>157320</v>
      </c>
      <c r="G13" s="98">
        <v>439400</v>
      </c>
      <c r="H13" s="98">
        <f t="shared" si="0"/>
        <v>776620</v>
      </c>
      <c r="I13" s="98">
        <v>6472</v>
      </c>
      <c r="J13" s="42"/>
    </row>
    <row r="14" spans="2:11" x14ac:dyDescent="0.25">
      <c r="B14" s="99"/>
      <c r="C14" s="99"/>
      <c r="E14" s="42"/>
      <c r="F14" s="42"/>
      <c r="G14" s="42"/>
      <c r="H14" s="42"/>
      <c r="I14" s="42"/>
    </row>
    <row r="15" spans="2:11" x14ac:dyDescent="0.25">
      <c r="B15" s="99"/>
      <c r="C15" s="99"/>
      <c r="E15" s="42"/>
      <c r="F15" s="42"/>
      <c r="G15" s="42"/>
      <c r="H15" s="42"/>
      <c r="I15" s="42"/>
    </row>
    <row r="16" spans="2:11" x14ac:dyDescent="0.25">
      <c r="B16" s="99"/>
      <c r="C16" s="99"/>
      <c r="E16" s="42"/>
      <c r="F16" s="42"/>
      <c r="G16" s="42"/>
      <c r="H16" s="42"/>
      <c r="I16" s="42"/>
    </row>
    <row r="17" spans="2:10" x14ac:dyDescent="0.25">
      <c r="B17" s="99"/>
      <c r="C17" s="99"/>
      <c r="E17" s="42"/>
      <c r="F17" s="42"/>
      <c r="G17" s="42"/>
      <c r="H17" s="42"/>
      <c r="I17" s="42"/>
    </row>
    <row r="18" spans="2:10" ht="23.25" x14ac:dyDescent="0.35">
      <c r="B18" s="137" t="s">
        <v>110</v>
      </c>
      <c r="C18" s="137"/>
      <c r="D18" s="137"/>
      <c r="E18" s="137"/>
      <c r="F18" s="137"/>
      <c r="G18" s="137"/>
      <c r="H18" s="137"/>
      <c r="I18" s="137"/>
    </row>
    <row r="19" spans="2:10" x14ac:dyDescent="0.25">
      <c r="B19" s="99"/>
      <c r="C19" s="99"/>
      <c r="E19" s="42"/>
      <c r="F19" s="42"/>
      <c r="G19" s="42"/>
      <c r="H19" s="42"/>
      <c r="I19" s="42"/>
    </row>
    <row r="20" spans="2:10" ht="18.75" x14ac:dyDescent="0.25">
      <c r="B20" s="134" t="s">
        <v>103</v>
      </c>
      <c r="C20" s="135" t="s">
        <v>104</v>
      </c>
      <c r="D20" s="135" t="s">
        <v>105</v>
      </c>
      <c r="E20" s="35" t="s">
        <v>84</v>
      </c>
      <c r="F20" s="35" t="s">
        <v>85</v>
      </c>
      <c r="G20" s="35" t="s">
        <v>86</v>
      </c>
      <c r="H20" s="35" t="s">
        <v>87</v>
      </c>
      <c r="I20" s="35" t="s">
        <v>88</v>
      </c>
    </row>
    <row r="21" spans="2:10" ht="18.75" x14ac:dyDescent="0.25">
      <c r="B21" s="134"/>
      <c r="C21" s="135"/>
      <c r="D21" s="135"/>
      <c r="E21" s="35" t="s">
        <v>89</v>
      </c>
      <c r="F21" s="35" t="s">
        <v>89</v>
      </c>
      <c r="G21" s="35" t="s">
        <v>89</v>
      </c>
      <c r="H21" s="35" t="s">
        <v>89</v>
      </c>
      <c r="I21" s="35" t="s">
        <v>90</v>
      </c>
    </row>
    <row r="22" spans="2:10" ht="15.75" x14ac:dyDescent="0.25">
      <c r="B22" s="95" t="s">
        <v>96</v>
      </c>
      <c r="C22" s="96">
        <v>124</v>
      </c>
      <c r="D22" s="97" t="s">
        <v>107</v>
      </c>
      <c r="E22" s="98" t="s">
        <v>53</v>
      </c>
      <c r="F22" s="98" t="s">
        <v>53</v>
      </c>
      <c r="G22" s="98">
        <v>381000</v>
      </c>
      <c r="H22" s="98">
        <v>1007600</v>
      </c>
      <c r="I22" s="98">
        <f>H22/124</f>
        <v>8125.8064516129034</v>
      </c>
    </row>
    <row r="23" spans="2:10" ht="15.75" x14ac:dyDescent="0.25">
      <c r="B23" s="95" t="s">
        <v>98</v>
      </c>
      <c r="C23" s="96">
        <v>124</v>
      </c>
      <c r="D23" s="97" t="s">
        <v>107</v>
      </c>
      <c r="E23" s="98" t="s">
        <v>53</v>
      </c>
      <c r="F23" s="98" t="s">
        <v>53</v>
      </c>
      <c r="G23" s="98">
        <v>424300</v>
      </c>
      <c r="H23" s="98">
        <v>1192300</v>
      </c>
      <c r="I23" s="98">
        <f>H23/124</f>
        <v>9615.322580645161</v>
      </c>
    </row>
    <row r="24" spans="2:10" ht="15.75" x14ac:dyDescent="0.25">
      <c r="B24" s="95" t="s">
        <v>100</v>
      </c>
      <c r="C24" s="96">
        <v>124</v>
      </c>
      <c r="D24" s="97" t="s">
        <v>107</v>
      </c>
      <c r="E24" s="98" t="s">
        <v>53</v>
      </c>
      <c r="F24" s="98" t="s">
        <v>53</v>
      </c>
      <c r="G24" s="98">
        <v>528300</v>
      </c>
      <c r="H24" s="98">
        <v>1157900</v>
      </c>
      <c r="I24" s="98">
        <f>H24/124</f>
        <v>9337.9032258064508</v>
      </c>
      <c r="J24" s="42"/>
    </row>
    <row r="25" spans="2:10" ht="15.75" x14ac:dyDescent="0.25">
      <c r="B25" s="95" t="s">
        <v>101</v>
      </c>
      <c r="C25" s="96">
        <v>124</v>
      </c>
      <c r="D25" s="97" t="s">
        <v>107</v>
      </c>
      <c r="E25" s="98" t="s">
        <v>53</v>
      </c>
      <c r="F25" s="98" t="s">
        <v>53</v>
      </c>
      <c r="G25" s="98">
        <v>554500</v>
      </c>
      <c r="H25" s="98">
        <v>1401500</v>
      </c>
      <c r="I25" s="98">
        <v>11302</v>
      </c>
    </row>
    <row r="30" spans="2:10" x14ac:dyDescent="0.25">
      <c r="I30" s="42"/>
    </row>
  </sheetData>
  <sheetProtection algorithmName="SHA-512" hashValue="l0CQI5U26q/Xtz7mQXMyW9wmtftcA8Ic29dBJs39FUOmu2ZLC8x9IJdUymDPPFHQJAhQbAQVn3wet3TKgQ4DmQ==" saltValue="jBKYnRzbnytZaL3t9zQd1w==" spinCount="100000" sheet="1" objects="1" scenarios="1"/>
  <mergeCells count="10">
    <mergeCell ref="B20:B21"/>
    <mergeCell ref="C20:C21"/>
    <mergeCell ref="D20:D21"/>
    <mergeCell ref="B1:I1"/>
    <mergeCell ref="B2:I2"/>
    <mergeCell ref="B4:B5"/>
    <mergeCell ref="C4:C5"/>
    <mergeCell ref="D4:D5"/>
    <mergeCell ref="B18:I18"/>
    <mergeCell ref="B10:B12"/>
  </mergeCells>
  <pageMargins left="0.7" right="0.7" top="0.75" bottom="0.75" header="0.3" footer="0.3"/>
  <pageSetup scale="3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CDE44-E7AB-49F7-A16D-6F8EFE8716DE}">
  <dimension ref="B2:O71"/>
  <sheetViews>
    <sheetView zoomScale="50" zoomScaleNormal="50" workbookViewId="0">
      <selection activeCell="B2" sqref="B2"/>
    </sheetView>
  </sheetViews>
  <sheetFormatPr baseColWidth="10" defaultColWidth="11.5703125" defaultRowHeight="15" x14ac:dyDescent="0.25"/>
  <cols>
    <col min="1" max="16384" width="11.5703125" style="1"/>
  </cols>
  <sheetData>
    <row r="2" spans="2:15" ht="21" x14ac:dyDescent="0.35">
      <c r="B2" s="51" t="s">
        <v>91</v>
      </c>
      <c r="I2" s="52" t="s">
        <v>92</v>
      </c>
    </row>
    <row r="4" spans="2:15" ht="15.75" thickBot="1" x14ac:dyDescent="0.3"/>
    <row r="5" spans="2:15" x14ac:dyDescent="0.25">
      <c r="B5" s="3"/>
      <c r="C5" s="4"/>
      <c r="D5" s="4"/>
      <c r="E5" s="4"/>
      <c r="F5" s="4"/>
      <c r="G5" s="4"/>
      <c r="H5" s="4"/>
      <c r="I5" s="4"/>
      <c r="J5" s="4"/>
      <c r="K5" s="4"/>
      <c r="L5" s="4"/>
      <c r="M5" s="4"/>
      <c r="N5" s="4"/>
      <c r="O5" s="5"/>
    </row>
    <row r="6" spans="2:15" x14ac:dyDescent="0.25">
      <c r="B6" s="6"/>
      <c r="C6" s="2"/>
      <c r="D6" s="2"/>
      <c r="E6" s="2"/>
      <c r="F6" s="2"/>
      <c r="G6" s="2"/>
      <c r="H6" s="2"/>
      <c r="I6" s="2"/>
      <c r="J6" s="2"/>
      <c r="K6" s="2"/>
      <c r="L6" s="2"/>
      <c r="M6" s="2"/>
      <c r="N6" s="2"/>
      <c r="O6" s="7"/>
    </row>
    <row r="7" spans="2:15" x14ac:dyDescent="0.25">
      <c r="B7" s="6"/>
      <c r="C7" s="2"/>
      <c r="D7" s="2"/>
      <c r="E7" s="2"/>
      <c r="F7" s="2"/>
      <c r="G7" s="2"/>
      <c r="H7" s="2"/>
      <c r="I7" s="2"/>
      <c r="J7" s="2"/>
      <c r="K7" s="2"/>
      <c r="L7" s="2"/>
      <c r="M7" s="2"/>
      <c r="N7" s="2"/>
      <c r="O7" s="7"/>
    </row>
    <row r="8" spans="2:15" x14ac:dyDescent="0.25">
      <c r="B8" s="6"/>
      <c r="C8" s="2"/>
      <c r="D8" s="2"/>
      <c r="E8" s="2"/>
      <c r="F8" s="2"/>
      <c r="G8" s="2"/>
      <c r="H8" s="2"/>
      <c r="I8" s="2"/>
      <c r="J8" s="2"/>
      <c r="K8" s="2"/>
      <c r="L8" s="2"/>
      <c r="M8" s="2"/>
      <c r="N8" s="2"/>
      <c r="O8" s="7"/>
    </row>
    <row r="9" spans="2:15" x14ac:dyDescent="0.25">
      <c r="B9" s="6"/>
      <c r="C9" s="2"/>
      <c r="D9" s="2"/>
      <c r="E9" s="2"/>
      <c r="F9" s="2"/>
      <c r="G9" s="2"/>
      <c r="H9" s="2"/>
      <c r="I9" s="2"/>
      <c r="J9" s="2"/>
      <c r="K9" s="2"/>
      <c r="L9" s="2"/>
      <c r="M9" s="2"/>
      <c r="N9" s="2"/>
      <c r="O9" s="7"/>
    </row>
    <row r="10" spans="2:15" x14ac:dyDescent="0.25">
      <c r="B10" s="6"/>
      <c r="C10" s="2"/>
      <c r="D10" s="2"/>
      <c r="E10" s="2"/>
      <c r="F10" s="2"/>
      <c r="G10" s="2"/>
      <c r="H10" s="2"/>
      <c r="I10" s="2"/>
      <c r="J10" s="2"/>
      <c r="K10" s="2"/>
      <c r="L10" s="2"/>
      <c r="M10" s="2"/>
      <c r="N10" s="2"/>
      <c r="O10" s="7"/>
    </row>
    <row r="11" spans="2:15" x14ac:dyDescent="0.25">
      <c r="B11" s="6"/>
      <c r="C11" s="2"/>
      <c r="D11" s="2"/>
      <c r="E11" s="2"/>
      <c r="F11" s="2"/>
      <c r="G11" s="2"/>
      <c r="H11" s="2"/>
      <c r="I11" s="2"/>
      <c r="J11" s="2"/>
      <c r="K11" s="2"/>
      <c r="L11" s="2"/>
      <c r="M11" s="2"/>
      <c r="N11" s="2"/>
      <c r="O11" s="7"/>
    </row>
    <row r="12" spans="2:15" x14ac:dyDescent="0.25">
      <c r="B12" s="6"/>
      <c r="C12" s="2"/>
      <c r="D12" s="2"/>
      <c r="E12" s="2"/>
      <c r="F12" s="2"/>
      <c r="G12" s="2"/>
      <c r="H12" s="2"/>
      <c r="I12" s="2"/>
      <c r="J12" s="2"/>
      <c r="K12" s="2"/>
      <c r="L12" s="2"/>
      <c r="M12" s="2"/>
      <c r="N12" s="2"/>
      <c r="O12" s="7"/>
    </row>
    <row r="13" spans="2:15" x14ac:dyDescent="0.25">
      <c r="B13" s="6"/>
      <c r="C13" s="2"/>
      <c r="D13" s="2"/>
      <c r="E13" s="2"/>
      <c r="F13" s="2"/>
      <c r="G13" s="2"/>
      <c r="H13" s="2"/>
      <c r="I13" s="2"/>
      <c r="J13" s="2"/>
      <c r="K13" s="2"/>
      <c r="L13" s="2"/>
      <c r="M13" s="2"/>
      <c r="N13" s="2"/>
      <c r="O13" s="7"/>
    </row>
    <row r="14" spans="2:15" x14ac:dyDescent="0.25">
      <c r="B14" s="6"/>
      <c r="C14" s="2"/>
      <c r="D14" s="2"/>
      <c r="E14" s="2"/>
      <c r="F14" s="2"/>
      <c r="G14" s="2"/>
      <c r="H14" s="2"/>
      <c r="I14" s="2"/>
      <c r="J14" s="2"/>
      <c r="K14" s="2"/>
      <c r="L14" s="2"/>
      <c r="M14" s="2"/>
      <c r="N14" s="2"/>
      <c r="O14" s="7"/>
    </row>
    <row r="15" spans="2:15" x14ac:dyDescent="0.25">
      <c r="B15" s="6"/>
      <c r="C15" s="2"/>
      <c r="D15" s="2"/>
      <c r="E15" s="2"/>
      <c r="F15" s="2"/>
      <c r="G15" s="2"/>
      <c r="H15" s="2"/>
      <c r="I15" s="2"/>
      <c r="J15" s="2"/>
      <c r="K15" s="2"/>
      <c r="L15" s="2"/>
      <c r="M15" s="2"/>
      <c r="N15" s="2"/>
      <c r="O15" s="7"/>
    </row>
    <row r="16" spans="2:15" x14ac:dyDescent="0.25">
      <c r="B16" s="6"/>
      <c r="C16" s="2"/>
      <c r="D16" s="2"/>
      <c r="E16" s="2"/>
      <c r="F16" s="2"/>
      <c r="G16" s="2"/>
      <c r="H16" s="2"/>
      <c r="I16" s="2"/>
      <c r="J16" s="2"/>
      <c r="K16" s="2"/>
      <c r="L16" s="2"/>
      <c r="M16" s="2"/>
      <c r="N16" s="2"/>
      <c r="O16" s="7"/>
    </row>
    <row r="17" spans="2:15" x14ac:dyDescent="0.25">
      <c r="B17" s="6"/>
      <c r="C17" s="2"/>
      <c r="D17" s="2"/>
      <c r="E17" s="2"/>
      <c r="F17" s="2"/>
      <c r="G17" s="2"/>
      <c r="H17" s="2"/>
      <c r="I17" s="2"/>
      <c r="J17" s="2"/>
      <c r="K17" s="2"/>
      <c r="L17" s="2"/>
      <c r="M17" s="2"/>
      <c r="N17" s="2"/>
      <c r="O17" s="7"/>
    </row>
    <row r="18" spans="2:15" x14ac:dyDescent="0.25">
      <c r="B18" s="6"/>
      <c r="C18" s="2"/>
      <c r="D18" s="2"/>
      <c r="E18" s="2"/>
      <c r="F18" s="2"/>
      <c r="G18" s="2"/>
      <c r="H18" s="2"/>
      <c r="I18" s="2"/>
      <c r="J18" s="2"/>
      <c r="K18" s="2"/>
      <c r="L18" s="2"/>
      <c r="M18" s="2"/>
      <c r="N18" s="2"/>
      <c r="O18" s="7"/>
    </row>
    <row r="19" spans="2:15" x14ac:dyDescent="0.25">
      <c r="B19" s="6"/>
      <c r="C19" s="2"/>
      <c r="D19" s="2"/>
      <c r="E19" s="2"/>
      <c r="F19" s="2"/>
      <c r="G19" s="2"/>
      <c r="H19" s="2"/>
      <c r="I19" s="2"/>
      <c r="J19" s="2"/>
      <c r="K19" s="2"/>
      <c r="L19" s="2"/>
      <c r="M19" s="2"/>
      <c r="N19" s="2"/>
      <c r="O19" s="7"/>
    </row>
    <row r="20" spans="2:15" x14ac:dyDescent="0.25">
      <c r="B20" s="6"/>
      <c r="C20" s="2"/>
      <c r="D20" s="2"/>
      <c r="E20" s="2"/>
      <c r="F20" s="2"/>
      <c r="G20" s="2"/>
      <c r="H20" s="2"/>
      <c r="I20" s="2"/>
      <c r="J20" s="2"/>
      <c r="K20" s="2"/>
      <c r="L20" s="2"/>
      <c r="M20" s="2"/>
      <c r="N20" s="2"/>
      <c r="O20" s="7"/>
    </row>
    <row r="21" spans="2:15" x14ac:dyDescent="0.25">
      <c r="B21" s="6"/>
      <c r="C21" s="2"/>
      <c r="D21" s="2"/>
      <c r="E21" s="2"/>
      <c r="F21" s="2"/>
      <c r="G21" s="2"/>
      <c r="H21" s="2"/>
      <c r="I21" s="2"/>
      <c r="J21" s="2"/>
      <c r="K21" s="2"/>
      <c r="L21" s="2"/>
      <c r="M21" s="2"/>
      <c r="N21" s="2"/>
      <c r="O21" s="7"/>
    </row>
    <row r="22" spans="2:15" x14ac:dyDescent="0.25">
      <c r="B22" s="6"/>
      <c r="C22" s="2"/>
      <c r="D22" s="2"/>
      <c r="E22" s="2"/>
      <c r="F22" s="2"/>
      <c r="G22" s="2"/>
      <c r="H22" s="2"/>
      <c r="I22" s="2"/>
      <c r="J22" s="2"/>
      <c r="K22" s="2"/>
      <c r="L22" s="2"/>
      <c r="M22" s="2"/>
      <c r="N22" s="2"/>
      <c r="O22" s="7"/>
    </row>
    <row r="23" spans="2:15" x14ac:dyDescent="0.25">
      <c r="B23" s="6"/>
      <c r="C23" s="2"/>
      <c r="D23" s="2"/>
      <c r="E23" s="2"/>
      <c r="F23" s="2"/>
      <c r="G23" s="2"/>
      <c r="H23" s="2"/>
      <c r="I23" s="2"/>
      <c r="J23" s="2"/>
      <c r="K23" s="2"/>
      <c r="L23" s="2"/>
      <c r="M23" s="2"/>
      <c r="N23" s="2"/>
      <c r="O23" s="7"/>
    </row>
    <row r="24" spans="2:15" x14ac:dyDescent="0.25">
      <c r="B24" s="6"/>
      <c r="C24" s="2"/>
      <c r="D24" s="2"/>
      <c r="E24" s="2"/>
      <c r="F24" s="2"/>
      <c r="G24" s="2"/>
      <c r="H24" s="2"/>
      <c r="I24" s="2"/>
      <c r="J24" s="2"/>
      <c r="K24" s="2"/>
      <c r="L24" s="2"/>
      <c r="M24" s="2"/>
      <c r="N24" s="2"/>
      <c r="O24" s="7"/>
    </row>
    <row r="25" spans="2:15" x14ac:dyDescent="0.25">
      <c r="B25" s="6"/>
      <c r="C25" s="2"/>
      <c r="D25" s="2"/>
      <c r="E25" s="2"/>
      <c r="F25" s="2"/>
      <c r="G25" s="2"/>
      <c r="H25" s="2"/>
      <c r="I25" s="2"/>
      <c r="J25" s="2"/>
      <c r="K25" s="2"/>
      <c r="L25" s="2"/>
      <c r="M25" s="2"/>
      <c r="N25" s="2"/>
      <c r="O25" s="7"/>
    </row>
    <row r="26" spans="2:15" x14ac:dyDescent="0.25">
      <c r="B26" s="6"/>
      <c r="C26" s="2"/>
      <c r="D26" s="2"/>
      <c r="E26" s="2"/>
      <c r="F26" s="2"/>
      <c r="G26" s="2"/>
      <c r="H26" s="2"/>
      <c r="I26" s="2"/>
      <c r="J26" s="2"/>
      <c r="K26" s="2"/>
      <c r="L26" s="2"/>
      <c r="M26" s="2"/>
      <c r="N26" s="2"/>
      <c r="O26" s="7"/>
    </row>
    <row r="27" spans="2:15" x14ac:dyDescent="0.25">
      <c r="B27" s="6"/>
      <c r="C27" s="2"/>
      <c r="D27" s="2"/>
      <c r="E27" s="2"/>
      <c r="F27" s="2"/>
      <c r="G27" s="2"/>
      <c r="H27" s="2"/>
      <c r="I27" s="2"/>
      <c r="J27" s="2"/>
      <c r="K27" s="2"/>
      <c r="L27" s="2"/>
      <c r="M27" s="2"/>
      <c r="N27" s="2"/>
      <c r="O27" s="7"/>
    </row>
    <row r="28" spans="2:15" x14ac:dyDescent="0.25">
      <c r="B28" s="6"/>
      <c r="C28" s="2"/>
      <c r="D28" s="2"/>
      <c r="E28" s="2"/>
      <c r="F28" s="2"/>
      <c r="G28" s="2"/>
      <c r="H28" s="2"/>
      <c r="I28" s="2"/>
      <c r="J28" s="2"/>
      <c r="K28" s="2"/>
      <c r="L28" s="2"/>
      <c r="M28" s="2"/>
      <c r="N28" s="2"/>
      <c r="O28" s="7"/>
    </row>
    <row r="29" spans="2:15" x14ac:dyDescent="0.25">
      <c r="B29" s="6"/>
      <c r="C29" s="2"/>
      <c r="D29" s="2"/>
      <c r="E29" s="2"/>
      <c r="F29" s="2"/>
      <c r="G29" s="2"/>
      <c r="H29" s="2"/>
      <c r="I29" s="2"/>
      <c r="J29" s="2"/>
      <c r="K29" s="2"/>
      <c r="L29" s="2"/>
      <c r="M29" s="2"/>
      <c r="N29" s="2"/>
      <c r="O29" s="7"/>
    </row>
    <row r="30" spans="2:15" x14ac:dyDescent="0.25">
      <c r="B30" s="6"/>
      <c r="C30" s="2"/>
      <c r="D30" s="2"/>
      <c r="E30" s="2"/>
      <c r="F30" s="2"/>
      <c r="G30" s="2"/>
      <c r="H30" s="2"/>
      <c r="I30" s="2"/>
      <c r="J30" s="2"/>
      <c r="K30" s="2"/>
      <c r="L30" s="2"/>
      <c r="M30" s="2"/>
      <c r="N30" s="2"/>
      <c r="O30" s="7"/>
    </row>
    <row r="31" spans="2:15" x14ac:dyDescent="0.25">
      <c r="B31" s="6"/>
      <c r="C31" s="2"/>
      <c r="D31" s="2"/>
      <c r="E31" s="2"/>
      <c r="F31" s="2"/>
      <c r="G31" s="2"/>
      <c r="H31" s="2"/>
      <c r="I31" s="2"/>
      <c r="J31" s="2"/>
      <c r="K31" s="2"/>
      <c r="L31" s="2"/>
      <c r="M31" s="2"/>
      <c r="N31" s="2"/>
      <c r="O31" s="7"/>
    </row>
    <row r="32" spans="2:15" x14ac:dyDescent="0.25">
      <c r="B32" s="6"/>
      <c r="C32" s="2"/>
      <c r="D32" s="2"/>
      <c r="E32" s="2"/>
      <c r="F32" s="2"/>
      <c r="G32" s="2"/>
      <c r="H32" s="2"/>
      <c r="I32" s="2"/>
      <c r="J32" s="2"/>
      <c r="K32" s="2"/>
      <c r="L32" s="2"/>
      <c r="M32" s="2"/>
      <c r="N32" s="2"/>
      <c r="O32" s="7"/>
    </row>
    <row r="33" spans="2:15" x14ac:dyDescent="0.25">
      <c r="B33" s="6"/>
      <c r="C33" s="2"/>
      <c r="D33" s="2"/>
      <c r="E33" s="2"/>
      <c r="F33" s="2"/>
      <c r="G33" s="2"/>
      <c r="H33" s="2"/>
      <c r="I33" s="2"/>
      <c r="J33" s="2"/>
      <c r="K33" s="2"/>
      <c r="L33" s="2"/>
      <c r="M33" s="2"/>
      <c r="N33" s="2"/>
      <c r="O33" s="7"/>
    </row>
    <row r="34" spans="2:15" x14ac:dyDescent="0.25">
      <c r="B34" s="6"/>
      <c r="C34" s="2"/>
      <c r="D34" s="2"/>
      <c r="E34" s="2"/>
      <c r="F34" s="2"/>
      <c r="G34" s="2"/>
      <c r="H34" s="2"/>
      <c r="I34" s="2"/>
      <c r="J34" s="2"/>
      <c r="K34" s="2"/>
      <c r="L34" s="2"/>
      <c r="M34" s="2"/>
      <c r="N34" s="2"/>
      <c r="O34" s="7"/>
    </row>
    <row r="35" spans="2:15" x14ac:dyDescent="0.25">
      <c r="B35" s="6"/>
      <c r="C35" s="2"/>
      <c r="D35" s="2"/>
      <c r="E35" s="2"/>
      <c r="F35" s="2"/>
      <c r="G35" s="2"/>
      <c r="H35" s="2"/>
      <c r="I35" s="2"/>
      <c r="J35" s="2"/>
      <c r="K35" s="2"/>
      <c r="L35" s="2"/>
      <c r="M35" s="2"/>
      <c r="N35" s="2"/>
      <c r="O35" s="7"/>
    </row>
    <row r="36" spans="2:15" x14ac:dyDescent="0.25">
      <c r="B36" s="6"/>
      <c r="C36" s="2"/>
      <c r="D36" s="2"/>
      <c r="E36" s="2"/>
      <c r="F36" s="2"/>
      <c r="G36" s="2"/>
      <c r="H36" s="2"/>
      <c r="I36" s="2"/>
      <c r="J36" s="2"/>
      <c r="K36" s="2"/>
      <c r="L36" s="2"/>
      <c r="M36" s="2"/>
      <c r="N36" s="2"/>
      <c r="O36" s="7"/>
    </row>
    <row r="37" spans="2:15" x14ac:dyDescent="0.25">
      <c r="B37" s="6"/>
      <c r="C37" s="2"/>
      <c r="D37" s="2"/>
      <c r="E37" s="2"/>
      <c r="F37" s="2"/>
      <c r="G37" s="2"/>
      <c r="H37" s="2"/>
      <c r="I37" s="2"/>
      <c r="J37" s="2"/>
      <c r="K37" s="2"/>
      <c r="L37" s="2"/>
      <c r="M37" s="2"/>
      <c r="N37" s="2"/>
      <c r="O37" s="7"/>
    </row>
    <row r="38" spans="2:15" x14ac:dyDescent="0.25">
      <c r="B38" s="6"/>
      <c r="C38" s="2"/>
      <c r="D38" s="2"/>
      <c r="E38" s="2"/>
      <c r="F38" s="2"/>
      <c r="G38" s="2"/>
      <c r="H38" s="2"/>
      <c r="I38" s="2"/>
      <c r="J38" s="2"/>
      <c r="K38" s="2"/>
      <c r="L38" s="2"/>
      <c r="M38" s="2"/>
      <c r="N38" s="2"/>
      <c r="O38" s="7"/>
    </row>
    <row r="39" spans="2:15" x14ac:dyDescent="0.25">
      <c r="B39" s="6"/>
      <c r="C39" s="2"/>
      <c r="D39" s="2"/>
      <c r="E39" s="2"/>
      <c r="F39" s="2"/>
      <c r="G39" s="2"/>
      <c r="H39" s="2"/>
      <c r="I39" s="2"/>
      <c r="J39" s="2"/>
      <c r="K39" s="2"/>
      <c r="L39" s="2"/>
      <c r="M39" s="2"/>
      <c r="N39" s="2"/>
      <c r="O39" s="7"/>
    </row>
    <row r="40" spans="2:15" x14ac:dyDescent="0.25">
      <c r="B40" s="6"/>
      <c r="C40" s="2"/>
      <c r="D40" s="2"/>
      <c r="E40" s="2"/>
      <c r="F40" s="2"/>
      <c r="G40" s="2"/>
      <c r="H40" s="2"/>
      <c r="I40" s="2"/>
      <c r="J40" s="2"/>
      <c r="K40" s="2"/>
      <c r="L40" s="2"/>
      <c r="M40" s="2"/>
      <c r="N40" s="2"/>
      <c r="O40" s="7"/>
    </row>
    <row r="41" spans="2:15" x14ac:dyDescent="0.25">
      <c r="B41" s="6"/>
      <c r="C41" s="2"/>
      <c r="D41" s="2"/>
      <c r="E41" s="2"/>
      <c r="F41" s="2"/>
      <c r="G41" s="2"/>
      <c r="H41" s="2"/>
      <c r="I41" s="2"/>
      <c r="J41" s="2"/>
      <c r="K41" s="2"/>
      <c r="L41" s="2"/>
      <c r="M41" s="2"/>
      <c r="N41" s="2"/>
      <c r="O41" s="7"/>
    </row>
    <row r="42" spans="2:15" x14ac:dyDescent="0.25">
      <c r="B42" s="6"/>
      <c r="C42" s="2"/>
      <c r="D42" s="2"/>
      <c r="E42" s="2"/>
      <c r="F42" s="2"/>
      <c r="G42" s="2"/>
      <c r="H42" s="2"/>
      <c r="I42" s="2"/>
      <c r="J42" s="2"/>
      <c r="K42" s="2"/>
      <c r="L42" s="2"/>
      <c r="M42" s="2"/>
      <c r="N42" s="2"/>
      <c r="O42" s="7"/>
    </row>
    <row r="43" spans="2:15" x14ac:dyDescent="0.25">
      <c r="B43" s="6"/>
      <c r="C43" s="2"/>
      <c r="D43" s="2"/>
      <c r="E43" s="2"/>
      <c r="F43" s="2"/>
      <c r="G43" s="2"/>
      <c r="H43" s="2"/>
      <c r="I43" s="2"/>
      <c r="J43" s="2"/>
      <c r="K43" s="2"/>
      <c r="L43" s="2"/>
      <c r="M43" s="2"/>
      <c r="N43" s="2"/>
      <c r="O43" s="7"/>
    </row>
    <row r="44" spans="2:15" x14ac:dyDescent="0.25">
      <c r="B44" s="6"/>
      <c r="C44" s="2"/>
      <c r="D44" s="2"/>
      <c r="E44" s="2"/>
      <c r="F44" s="2"/>
      <c r="G44" s="2"/>
      <c r="H44" s="2"/>
      <c r="I44" s="2"/>
      <c r="J44" s="2"/>
      <c r="K44" s="2"/>
      <c r="L44" s="2"/>
      <c r="M44" s="2"/>
      <c r="N44" s="2"/>
      <c r="O44" s="7"/>
    </row>
    <row r="45" spans="2:15" x14ac:dyDescent="0.25">
      <c r="B45" s="6"/>
      <c r="C45" s="2"/>
      <c r="D45" s="2"/>
      <c r="E45" s="2"/>
      <c r="F45" s="2"/>
      <c r="G45" s="2"/>
      <c r="H45" s="2"/>
      <c r="I45" s="2"/>
      <c r="J45" s="2"/>
      <c r="K45" s="2"/>
      <c r="L45" s="2"/>
      <c r="M45" s="2"/>
      <c r="N45" s="2"/>
      <c r="O45" s="7"/>
    </row>
    <row r="46" spans="2:15" x14ac:dyDescent="0.25">
      <c r="B46" s="6"/>
      <c r="C46" s="2"/>
      <c r="D46" s="2"/>
      <c r="E46" s="2"/>
      <c r="F46" s="2"/>
      <c r="G46" s="2"/>
      <c r="H46" s="2"/>
      <c r="I46" s="2"/>
      <c r="J46" s="2"/>
      <c r="K46" s="2"/>
      <c r="L46" s="2"/>
      <c r="M46" s="2"/>
      <c r="N46" s="2"/>
      <c r="O46" s="7"/>
    </row>
    <row r="47" spans="2:15" x14ac:dyDescent="0.25">
      <c r="B47" s="6"/>
      <c r="C47" s="2"/>
      <c r="D47" s="2"/>
      <c r="E47" s="2"/>
      <c r="F47" s="2"/>
      <c r="G47" s="2"/>
      <c r="H47" s="2"/>
      <c r="I47" s="2"/>
      <c r="J47" s="2"/>
      <c r="K47" s="2"/>
      <c r="L47" s="2"/>
      <c r="M47" s="2"/>
      <c r="N47" s="2"/>
      <c r="O47" s="7"/>
    </row>
    <row r="48" spans="2:15" x14ac:dyDescent="0.25">
      <c r="B48" s="6"/>
      <c r="C48" s="2"/>
      <c r="D48" s="2"/>
      <c r="E48" s="2"/>
      <c r="F48" s="2"/>
      <c r="G48" s="2"/>
      <c r="H48" s="2"/>
      <c r="I48" s="2"/>
      <c r="J48" s="2"/>
      <c r="K48" s="2"/>
      <c r="L48" s="2"/>
      <c r="M48" s="2"/>
      <c r="N48" s="2"/>
      <c r="O48" s="7"/>
    </row>
    <row r="49" spans="2:15" x14ac:dyDescent="0.25">
      <c r="B49" s="6"/>
      <c r="C49" s="2"/>
      <c r="D49" s="2"/>
      <c r="E49" s="2"/>
      <c r="F49" s="2"/>
      <c r="G49" s="2"/>
      <c r="H49" s="2"/>
      <c r="I49" s="2"/>
      <c r="J49" s="2"/>
      <c r="K49" s="2"/>
      <c r="L49" s="2"/>
      <c r="M49" s="2"/>
      <c r="N49" s="2"/>
      <c r="O49" s="7"/>
    </row>
    <row r="50" spans="2:15" x14ac:dyDescent="0.25">
      <c r="B50" s="6"/>
      <c r="C50" s="2"/>
      <c r="D50" s="2"/>
      <c r="E50" s="2"/>
      <c r="F50" s="2"/>
      <c r="G50" s="2"/>
      <c r="H50" s="2"/>
      <c r="I50" s="2"/>
      <c r="J50" s="2"/>
      <c r="K50" s="2"/>
      <c r="L50" s="2"/>
      <c r="M50" s="2"/>
      <c r="N50" s="2"/>
      <c r="O50" s="7"/>
    </row>
    <row r="51" spans="2:15" x14ac:dyDescent="0.25">
      <c r="B51" s="6"/>
      <c r="C51" s="2"/>
      <c r="D51" s="2"/>
      <c r="E51" s="2"/>
      <c r="F51" s="2"/>
      <c r="G51" s="2"/>
      <c r="H51" s="2"/>
      <c r="I51" s="2"/>
      <c r="J51" s="2"/>
      <c r="K51" s="2"/>
      <c r="L51" s="2"/>
      <c r="M51" s="2"/>
      <c r="N51" s="2"/>
      <c r="O51" s="7"/>
    </row>
    <row r="52" spans="2:15" x14ac:dyDescent="0.25">
      <c r="B52" s="6"/>
      <c r="C52" s="2"/>
      <c r="D52" s="2"/>
      <c r="E52" s="2"/>
      <c r="F52" s="2"/>
      <c r="G52" s="2"/>
      <c r="H52" s="2"/>
      <c r="I52" s="2"/>
      <c r="J52" s="2"/>
      <c r="K52" s="2"/>
      <c r="L52" s="2"/>
      <c r="M52" s="2"/>
      <c r="N52" s="2"/>
      <c r="O52" s="7"/>
    </row>
    <row r="53" spans="2:15" x14ac:dyDescent="0.25">
      <c r="B53" s="6"/>
      <c r="C53" s="2"/>
      <c r="D53" s="2"/>
      <c r="E53" s="2"/>
      <c r="F53" s="2"/>
      <c r="G53" s="2"/>
      <c r="H53" s="2"/>
      <c r="I53" s="2"/>
      <c r="J53" s="2"/>
      <c r="K53" s="2"/>
      <c r="L53" s="2"/>
      <c r="M53" s="2"/>
      <c r="N53" s="2"/>
      <c r="O53" s="7"/>
    </row>
    <row r="54" spans="2:15" x14ac:dyDescent="0.25">
      <c r="B54" s="6"/>
      <c r="C54" s="2"/>
      <c r="D54" s="2"/>
      <c r="E54" s="2"/>
      <c r="F54" s="2"/>
      <c r="G54" s="2"/>
      <c r="H54" s="2"/>
      <c r="I54" s="2"/>
      <c r="J54" s="2"/>
      <c r="K54" s="2"/>
      <c r="L54" s="2"/>
      <c r="M54" s="2"/>
      <c r="N54" s="2"/>
      <c r="O54" s="7"/>
    </row>
    <row r="55" spans="2:15" x14ac:dyDescent="0.25">
      <c r="B55" s="6"/>
      <c r="C55" s="2"/>
      <c r="D55" s="2"/>
      <c r="E55" s="2"/>
      <c r="F55" s="2"/>
      <c r="G55" s="2"/>
      <c r="H55" s="2"/>
      <c r="I55" s="2"/>
      <c r="J55" s="2"/>
      <c r="K55" s="2"/>
      <c r="L55" s="2"/>
      <c r="M55" s="2"/>
      <c r="N55" s="2"/>
      <c r="O55" s="7"/>
    </row>
    <row r="56" spans="2:15" x14ac:dyDescent="0.25">
      <c r="B56" s="6"/>
      <c r="C56" s="2"/>
      <c r="D56" s="2"/>
      <c r="E56" s="2"/>
      <c r="F56" s="2"/>
      <c r="G56" s="2"/>
      <c r="H56" s="2"/>
      <c r="I56" s="2"/>
      <c r="J56" s="2"/>
      <c r="K56" s="2"/>
      <c r="L56" s="2"/>
      <c r="M56" s="2"/>
      <c r="N56" s="2"/>
      <c r="O56" s="7"/>
    </row>
    <row r="57" spans="2:15" x14ac:dyDescent="0.25">
      <c r="B57" s="6"/>
      <c r="C57" s="2"/>
      <c r="D57" s="2"/>
      <c r="E57" s="2"/>
      <c r="F57" s="2"/>
      <c r="G57" s="2"/>
      <c r="H57" s="2"/>
      <c r="I57" s="2"/>
      <c r="J57" s="2"/>
      <c r="K57" s="2"/>
      <c r="L57" s="2"/>
      <c r="M57" s="2"/>
      <c r="N57" s="2"/>
      <c r="O57" s="7"/>
    </row>
    <row r="58" spans="2:15" x14ac:dyDescent="0.25">
      <c r="B58" s="6"/>
      <c r="C58" s="2"/>
      <c r="D58" s="2"/>
      <c r="E58" s="2"/>
      <c r="F58" s="2"/>
      <c r="G58" s="2"/>
      <c r="H58" s="2"/>
      <c r="I58" s="2"/>
      <c r="J58" s="2"/>
      <c r="K58" s="2"/>
      <c r="L58" s="2"/>
      <c r="M58" s="2"/>
      <c r="N58" s="2"/>
      <c r="O58" s="7"/>
    </row>
    <row r="59" spans="2:15" x14ac:dyDescent="0.25">
      <c r="B59" s="6"/>
      <c r="C59" s="2"/>
      <c r="D59" s="2"/>
      <c r="E59" s="2"/>
      <c r="F59" s="2"/>
      <c r="G59" s="2"/>
      <c r="H59" s="2"/>
      <c r="I59" s="2"/>
      <c r="J59" s="2"/>
      <c r="K59" s="2"/>
      <c r="L59" s="2"/>
      <c r="M59" s="2"/>
      <c r="N59" s="2"/>
      <c r="O59" s="7"/>
    </row>
    <row r="60" spans="2:15" x14ac:dyDescent="0.25">
      <c r="B60" s="6"/>
      <c r="C60" s="2"/>
      <c r="D60" s="2"/>
      <c r="E60" s="2"/>
      <c r="F60" s="2"/>
      <c r="G60" s="2"/>
      <c r="H60" s="2"/>
      <c r="I60" s="2"/>
      <c r="J60" s="2"/>
      <c r="K60" s="2"/>
      <c r="L60" s="2"/>
      <c r="M60" s="2"/>
      <c r="N60" s="2"/>
      <c r="O60" s="7"/>
    </row>
    <row r="61" spans="2:15" x14ac:dyDescent="0.25">
      <c r="B61" s="6"/>
      <c r="C61" s="2"/>
      <c r="D61" s="2"/>
      <c r="E61" s="2"/>
      <c r="F61" s="2"/>
      <c r="G61" s="2"/>
      <c r="H61" s="2"/>
      <c r="I61" s="2"/>
      <c r="J61" s="2"/>
      <c r="K61" s="2"/>
      <c r="L61" s="2"/>
      <c r="M61" s="2"/>
      <c r="N61" s="2"/>
      <c r="O61" s="7"/>
    </row>
    <row r="62" spans="2:15" x14ac:dyDescent="0.25">
      <c r="B62" s="6"/>
      <c r="C62" s="2"/>
      <c r="D62" s="2"/>
      <c r="E62" s="2"/>
      <c r="F62" s="2"/>
      <c r="G62" s="2"/>
      <c r="H62" s="2"/>
      <c r="I62" s="2"/>
      <c r="J62" s="2"/>
      <c r="K62" s="2"/>
      <c r="L62" s="2"/>
      <c r="M62" s="2"/>
      <c r="N62" s="2"/>
      <c r="O62" s="7"/>
    </row>
    <row r="63" spans="2:15" x14ac:dyDescent="0.25">
      <c r="B63" s="6"/>
      <c r="C63" s="2"/>
      <c r="D63" s="2"/>
      <c r="E63" s="2"/>
      <c r="F63" s="2"/>
      <c r="G63" s="2"/>
      <c r="H63" s="2"/>
      <c r="I63" s="2"/>
      <c r="J63" s="2"/>
      <c r="K63" s="2"/>
      <c r="L63" s="2"/>
      <c r="M63" s="2"/>
      <c r="N63" s="2"/>
      <c r="O63" s="7"/>
    </row>
    <row r="64" spans="2:15" x14ac:dyDescent="0.25">
      <c r="B64" s="6"/>
      <c r="C64" s="2"/>
      <c r="D64" s="2"/>
      <c r="E64" s="2"/>
      <c r="F64" s="2"/>
      <c r="G64" s="2"/>
      <c r="H64" s="2"/>
      <c r="I64" s="2"/>
      <c r="J64" s="2"/>
      <c r="K64" s="2"/>
      <c r="L64" s="2"/>
      <c r="M64" s="2"/>
      <c r="N64" s="2"/>
      <c r="O64" s="7"/>
    </row>
    <row r="65" spans="2:15" x14ac:dyDescent="0.25">
      <c r="B65" s="6"/>
      <c r="C65" s="2"/>
      <c r="D65" s="2"/>
      <c r="E65" s="2"/>
      <c r="F65" s="2"/>
      <c r="G65" s="2"/>
      <c r="H65" s="2"/>
      <c r="I65" s="2"/>
      <c r="J65" s="2"/>
      <c r="K65" s="2"/>
      <c r="L65" s="2"/>
      <c r="M65" s="2"/>
      <c r="N65" s="2"/>
      <c r="O65" s="7"/>
    </row>
    <row r="66" spans="2:15" x14ac:dyDescent="0.25">
      <c r="B66" s="6"/>
      <c r="C66" s="2"/>
      <c r="D66" s="2"/>
      <c r="E66" s="2"/>
      <c r="F66" s="2"/>
      <c r="G66" s="2"/>
      <c r="H66" s="2"/>
      <c r="I66" s="2"/>
      <c r="J66" s="2"/>
      <c r="K66" s="2"/>
      <c r="L66" s="2"/>
      <c r="M66" s="2"/>
      <c r="N66" s="2"/>
      <c r="O66" s="7"/>
    </row>
    <row r="67" spans="2:15" x14ac:dyDescent="0.25">
      <c r="B67" s="6"/>
      <c r="C67" s="2"/>
      <c r="D67" s="2"/>
      <c r="E67" s="2"/>
      <c r="F67" s="2"/>
      <c r="G67" s="2"/>
      <c r="H67" s="2"/>
      <c r="I67" s="2"/>
      <c r="J67" s="2"/>
      <c r="K67" s="2"/>
      <c r="L67" s="2"/>
      <c r="M67" s="2"/>
      <c r="N67" s="2"/>
      <c r="O67" s="7"/>
    </row>
    <row r="68" spans="2:15" x14ac:dyDescent="0.25">
      <c r="B68" s="6"/>
      <c r="C68" s="2"/>
      <c r="D68" s="2"/>
      <c r="E68" s="2"/>
      <c r="F68" s="2"/>
      <c r="G68" s="2"/>
      <c r="H68" s="2"/>
      <c r="I68" s="2"/>
      <c r="J68" s="2"/>
      <c r="K68" s="2"/>
      <c r="L68" s="2"/>
      <c r="M68" s="2"/>
      <c r="N68" s="2"/>
      <c r="O68" s="7"/>
    </row>
    <row r="69" spans="2:15" x14ac:dyDescent="0.25">
      <c r="B69" s="6"/>
      <c r="C69" s="2"/>
      <c r="D69" s="2"/>
      <c r="E69" s="2"/>
      <c r="F69" s="2"/>
      <c r="G69" s="2"/>
      <c r="H69" s="2"/>
      <c r="I69" s="2"/>
      <c r="J69" s="2"/>
      <c r="K69" s="2"/>
      <c r="L69" s="2"/>
      <c r="M69" s="2"/>
      <c r="N69" s="2"/>
      <c r="O69" s="7"/>
    </row>
    <row r="70" spans="2:15" x14ac:dyDescent="0.25">
      <c r="B70" s="6"/>
      <c r="C70" s="2"/>
      <c r="D70" s="2"/>
      <c r="E70" s="2"/>
      <c r="F70" s="2"/>
      <c r="G70" s="2"/>
      <c r="H70" s="2"/>
      <c r="I70" s="2"/>
      <c r="J70" s="2"/>
      <c r="K70" s="2"/>
      <c r="L70" s="2"/>
      <c r="M70" s="2"/>
      <c r="N70" s="2"/>
      <c r="O70" s="7"/>
    </row>
    <row r="71" spans="2:15" ht="15.75" thickBot="1" x14ac:dyDescent="0.3">
      <c r="B71" s="8"/>
      <c r="C71" s="9"/>
      <c r="D71" s="9"/>
      <c r="E71" s="9"/>
      <c r="F71" s="9"/>
      <c r="G71" s="9"/>
      <c r="H71" s="9"/>
      <c r="I71" s="9"/>
      <c r="J71" s="9"/>
      <c r="K71" s="9"/>
      <c r="L71" s="9"/>
      <c r="M71" s="9"/>
      <c r="N71" s="9"/>
      <c r="O71" s="10"/>
    </row>
  </sheetData>
  <sheetProtection algorithmName="SHA-512" hashValue="pKwiQTBNE/STY8BmM7eVzGExF/QI+xtWuKhMrq9gkzAQGHdH4Kj6IZlTJ5qWvxVwN/C6afa3KfwVRVIp/XHkiQ==" saltValue="MaA2YvRvJqehmkltSPqSRg==" spinCount="100000" sheet="1" objects="1" scenarios="1" selectLockedCells="1"/>
  <hyperlinks>
    <hyperlink ref="I2" r:id="rId1" xr:uid="{41F2E9E4-680F-4A32-A779-8D3261CFFB5C}"/>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55A8B44060900498CF96B598D31E8B6" ma:contentTypeVersion="18" ma:contentTypeDescription="Crée un document." ma:contentTypeScope="" ma:versionID="5e4ae5bd1d8c1a31660000ace3c46e16">
  <xsd:schema xmlns:xsd="http://www.w3.org/2001/XMLSchema" xmlns:xs="http://www.w3.org/2001/XMLSchema" xmlns:p="http://schemas.microsoft.com/office/2006/metadata/properties" xmlns:ns2="2cd2af30-d72c-452f-9c00-0006b94b1473" xmlns:ns3="3cc00750-756d-4737-a1de-302a11cbf543" targetNamespace="http://schemas.microsoft.com/office/2006/metadata/properties" ma:root="true" ma:fieldsID="cb630f3bbfc8d012bb3813a64ff3e29e" ns2:_="" ns3:_="">
    <xsd:import namespace="2cd2af30-d72c-452f-9c00-0006b94b1473"/>
    <xsd:import namespace="3cc00750-756d-4737-a1de-302a11cbf54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d2af30-d72c-452f-9c00-0006b94b14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f2043388-4421-4dc8-b91a-63dd957a927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cc00750-756d-4737-a1de-302a11cbf543"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b5b5c26e-c7e7-4ae9-a7de-983d71644a4d}" ma:internalName="TaxCatchAll" ma:showField="CatchAllData" ma:web="3cc00750-756d-4737-a1de-302a11cbf5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cd2af30-d72c-452f-9c00-0006b94b1473">
      <Terms xmlns="http://schemas.microsoft.com/office/infopath/2007/PartnerControls"/>
    </lcf76f155ced4ddcb4097134ff3c332f>
    <TaxCatchAll xmlns="3cc00750-756d-4737-a1de-302a11cbf543" xsi:nil="true"/>
  </documentManagement>
</p:properties>
</file>

<file path=customXml/itemProps1.xml><?xml version="1.0" encoding="utf-8"?>
<ds:datastoreItem xmlns:ds="http://schemas.openxmlformats.org/officeDocument/2006/customXml" ds:itemID="{96DB6597-8217-4B51-A4C9-B1A332AF6E66}">
  <ds:schemaRefs>
    <ds:schemaRef ds:uri="http://schemas.microsoft.com/sharepoint/v3/contenttype/forms"/>
  </ds:schemaRefs>
</ds:datastoreItem>
</file>

<file path=customXml/itemProps2.xml><?xml version="1.0" encoding="utf-8"?>
<ds:datastoreItem xmlns:ds="http://schemas.openxmlformats.org/officeDocument/2006/customXml" ds:itemID="{782512B6-D56F-4602-B6E0-803C961D38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d2af30-d72c-452f-9c00-0006b94b1473"/>
    <ds:schemaRef ds:uri="3cc00750-756d-4737-a1de-302a11cbf5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0A9B2C-2FCD-40E4-8552-09E9A5D7762A}">
  <ds:schemaRefs>
    <ds:schemaRef ds:uri="http://schemas.microsoft.com/office/2006/metadata/properties"/>
    <ds:schemaRef ds:uri="http://schemas.microsoft.com/office/infopath/2007/PartnerControls"/>
    <ds:schemaRef ds:uri="2cd2af30-d72c-452f-9c00-0006b94b1473"/>
    <ds:schemaRef ds:uri="3cc00750-756d-4737-a1de-302a11cbf54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Bâtiment rénové</vt:lpstr>
      <vt:lpstr>Construction mise bas neuve</vt:lpstr>
      <vt:lpstr>Tableau coûts</vt:lpstr>
      <vt:lpstr>Remerciements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Sebastien Turcotte</dc:creator>
  <cp:keywords/>
  <dc:description/>
  <cp:lastModifiedBy>Maternité Armagh</cp:lastModifiedBy>
  <cp:revision/>
  <dcterms:created xsi:type="dcterms:W3CDTF">2023-03-29T20:03:30Z</dcterms:created>
  <dcterms:modified xsi:type="dcterms:W3CDTF">2024-03-05T20:19:00Z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0x010100255A8B44060900498CF96B598D31E8B6</vt:lpwstr>
  </property>
  <property fmtid="{D5CDD505-2E9C-101B-9397-08002B2CF9AE}" pid="3" name="MediaServiceImageTags">
    <vt:lpwstr/>
  </property>
</Properties>
</file>